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Mon Drive\Drive - MB toolbox\000 - PROJETS\DEV0005\PROJET\"/>
    </mc:Choice>
  </mc:AlternateContent>
  <workbookProtection workbookAlgorithmName="SHA-512" workbookHashValue="6WvVyCxKNCSJtX6mh6XO1iOS0DTnbAiaL00mWQt3ND19IHAMNAXX5vnD0bUTXhPtlDavEzIr/4uYyq42EVXuXA==" workbookSaltValue="NgrrPRZjNeu+cNu0KcgNGg==" workbookSpinCount="100000" lockStructure="1"/>
  <bookViews>
    <workbookView xWindow="0" yWindow="0" windowWidth="23040" windowHeight="9996" tabRatio="870" firstSheet="1" activeTab="2"/>
  </bookViews>
  <sheets>
    <sheet name="CALCULS" sheetId="18" state="hidden" r:id="rId1"/>
    <sheet name="TABLEAU DE BORD" sheetId="19" r:id="rId2"/>
    <sheet name="JANVIER" sheetId="1" r:id="rId3"/>
    <sheet name="FEVRIER" sheetId="6" r:id="rId4"/>
    <sheet name="MARS" sheetId="7" r:id="rId5"/>
    <sheet name="AVRIL" sheetId="8" r:id="rId6"/>
    <sheet name="MAI" sheetId="9" r:id="rId7"/>
    <sheet name="JUIN" sheetId="10" r:id="rId8"/>
    <sheet name="JUILLET" sheetId="11" r:id="rId9"/>
    <sheet name="AOUT" sheetId="12" r:id="rId10"/>
    <sheet name="SEPTEMBRE" sheetId="13" r:id="rId11"/>
    <sheet name="OCTOBRE" sheetId="14" r:id="rId12"/>
    <sheet name="NOVEMBRE" sheetId="15" r:id="rId13"/>
    <sheet name="DECEMBRE" sheetId="16" r:id="rId14"/>
    <sheet name="PARAMETRES" sheetId="2" r:id="rId15"/>
    <sheet name="A PROPOS" sheetId="5" r:id="rId16"/>
  </sheets>
  <externalReferences>
    <externalReference r:id="rId17"/>
    <externalReference r:id="rId18"/>
  </externalReferences>
  <definedNames>
    <definedName name="CATEGORIES" localSheetId="0">[1]PARAMETRES!$A$2:$A$20</definedName>
    <definedName name="CATEGORIES">[2]PARAMETRES!$A$2:$A$20</definedName>
    <definedName name="PRIX" localSheetId="0">[1]PARAMETRES!$C$2:$C$20</definedName>
    <definedName name="PRIX">[2]PARAMETRES!$C$2:$C$20</definedName>
    <definedName name="_xlnm.Print_Area" localSheetId="15">'A PROPOS'!$A$1:$P$28</definedName>
  </definedNames>
  <calcPr calcId="162913"/>
</workbook>
</file>

<file path=xl/calcChain.xml><?xml version="1.0" encoding="utf-8"?>
<calcChain xmlns="http://schemas.openxmlformats.org/spreadsheetml/2006/main">
  <c r="C13" i="19" l="1"/>
  <c r="A1" i="19"/>
  <c r="O9" i="19"/>
  <c r="L2" i="2" l="1"/>
  <c r="L9" i="19" s="1"/>
  <c r="A30" i="18"/>
  <c r="F18" i="18"/>
  <c r="G18" i="18"/>
  <c r="H18" i="18"/>
  <c r="I18" i="18"/>
  <c r="J18" i="18"/>
  <c r="K18" i="18"/>
  <c r="L18" i="18"/>
  <c r="M18" i="18"/>
  <c r="N18" i="18"/>
  <c r="O18" i="18"/>
  <c r="P18" i="18"/>
  <c r="Q18" i="18" s="1"/>
  <c r="E18" i="18"/>
  <c r="L3" i="2"/>
  <c r="D15" i="18" l="1"/>
  <c r="F1" i="18"/>
  <c r="G1" i="18"/>
  <c r="H1" i="18"/>
  <c r="I1" i="18"/>
  <c r="J1" i="18"/>
  <c r="K1" i="18"/>
  <c r="L1" i="18"/>
  <c r="M1" i="18"/>
  <c r="N1" i="18"/>
  <c r="O1" i="18"/>
  <c r="P1" i="18"/>
  <c r="E1" i="18"/>
  <c r="D14" i="18"/>
  <c r="A4" i="18"/>
  <c r="A14" i="18" l="1"/>
  <c r="D10" i="18" s="1"/>
  <c r="A11" i="18"/>
  <c r="A10" i="18"/>
  <c r="A9" i="18"/>
  <c r="A8" i="18"/>
  <c r="A7" i="18"/>
  <c r="A6" i="18"/>
  <c r="D6" i="18" l="1"/>
  <c r="D7" i="18"/>
  <c r="D8" i="18"/>
  <c r="D9" i="18"/>
  <c r="D11" i="18"/>
  <c r="D12" i="18"/>
  <c r="E4" i="18"/>
  <c r="F4" i="18"/>
  <c r="G4" i="18"/>
  <c r="H4" i="18"/>
  <c r="I4" i="18"/>
  <c r="J4" i="18"/>
  <c r="K4" i="18"/>
  <c r="L4" i="18"/>
  <c r="M4" i="18"/>
  <c r="N4" i="18"/>
  <c r="O4" i="18"/>
  <c r="P4" i="18"/>
  <c r="B19" i="18" l="1"/>
  <c r="C5" i="19" s="1"/>
  <c r="P3" i="18"/>
  <c r="O3" i="18"/>
  <c r="O5" i="18" s="1"/>
  <c r="N3" i="18"/>
  <c r="N5" i="18" s="1"/>
  <c r="M3" i="18"/>
  <c r="M5" i="18" s="1"/>
  <c r="L3" i="18"/>
  <c r="L5" i="18" s="1"/>
  <c r="K3" i="18"/>
  <c r="K5" i="18" s="1"/>
  <c r="J3" i="18"/>
  <c r="J5" i="18" s="1"/>
  <c r="I3" i="18"/>
  <c r="H3" i="18"/>
  <c r="G3" i="18"/>
  <c r="G5" i="18" s="1"/>
  <c r="F3" i="18"/>
  <c r="F5" i="18" s="1"/>
  <c r="E3" i="18"/>
  <c r="E5" i="18" s="1"/>
  <c r="I5" i="18" l="1"/>
  <c r="P5" i="18"/>
  <c r="H5" i="18"/>
  <c r="B35" i="16"/>
  <c r="A35" i="16"/>
  <c r="AU35" i="16" s="1"/>
  <c r="B34" i="16"/>
  <c r="A34" i="16"/>
  <c r="BE34" i="16" s="1"/>
  <c r="B33" i="16"/>
  <c r="A33" i="16"/>
  <c r="BA33" i="16" s="1"/>
  <c r="B32" i="16"/>
  <c r="A32" i="16"/>
  <c r="B31" i="16"/>
  <c r="Q31" i="16" s="1"/>
  <c r="A31" i="16"/>
  <c r="B30" i="16"/>
  <c r="A30" i="16"/>
  <c r="B29" i="16"/>
  <c r="A29" i="16"/>
  <c r="E5" i="16"/>
  <c r="B35" i="15"/>
  <c r="A35" i="15"/>
  <c r="AM35" i="15" s="1"/>
  <c r="B34" i="15"/>
  <c r="A34" i="15"/>
  <c r="B33" i="15"/>
  <c r="A33" i="15"/>
  <c r="B32" i="15"/>
  <c r="A32" i="15"/>
  <c r="B31" i="15"/>
  <c r="A31" i="15"/>
  <c r="B30" i="15"/>
  <c r="A30" i="15"/>
  <c r="B29" i="15"/>
  <c r="A29" i="15"/>
  <c r="E5" i="15"/>
  <c r="B35" i="14"/>
  <c r="A35" i="14"/>
  <c r="B34" i="14"/>
  <c r="A34" i="14"/>
  <c r="AS34" i="14" s="1"/>
  <c r="B33" i="14"/>
  <c r="A33" i="14"/>
  <c r="B32" i="14"/>
  <c r="A32" i="14"/>
  <c r="B31" i="14"/>
  <c r="A31" i="14"/>
  <c r="AS31" i="14" s="1"/>
  <c r="B30" i="14"/>
  <c r="A30" i="14"/>
  <c r="B29" i="14"/>
  <c r="A29" i="14"/>
  <c r="BG29" i="14" s="1"/>
  <c r="E5" i="14"/>
  <c r="B35" i="13"/>
  <c r="A35" i="13"/>
  <c r="B34" i="13"/>
  <c r="A34" i="13"/>
  <c r="AE34" i="13" s="1"/>
  <c r="B33" i="13"/>
  <c r="Y33" i="13" s="1"/>
  <c r="A33" i="13"/>
  <c r="B32" i="13"/>
  <c r="A32" i="13"/>
  <c r="AW32" i="13" s="1"/>
  <c r="B31" i="13"/>
  <c r="A31" i="13"/>
  <c r="B30" i="13"/>
  <c r="A30" i="13"/>
  <c r="B29" i="13"/>
  <c r="A29" i="13"/>
  <c r="E5" i="13"/>
  <c r="B35" i="12"/>
  <c r="A35" i="12"/>
  <c r="B34" i="12"/>
  <c r="A34" i="12"/>
  <c r="BE34" i="12" s="1"/>
  <c r="B33" i="12"/>
  <c r="A33" i="12"/>
  <c r="B32" i="12"/>
  <c r="A32" i="12"/>
  <c r="B31" i="12"/>
  <c r="A31" i="12"/>
  <c r="BC31" i="12" s="1"/>
  <c r="B30" i="12"/>
  <c r="A30" i="12"/>
  <c r="B29" i="12"/>
  <c r="A29" i="12"/>
  <c r="E5" i="12"/>
  <c r="G5" i="12" s="1"/>
  <c r="B35" i="11"/>
  <c r="A35" i="11"/>
  <c r="AU35" i="11" s="1"/>
  <c r="B34" i="11"/>
  <c r="AG34" i="11" s="1"/>
  <c r="A34" i="11"/>
  <c r="B33" i="11"/>
  <c r="A33" i="11"/>
  <c r="AM33" i="11" s="1"/>
  <c r="B32" i="11"/>
  <c r="A32" i="11"/>
  <c r="B31" i="11"/>
  <c r="A31" i="11"/>
  <c r="BC31" i="11" s="1"/>
  <c r="B30" i="11"/>
  <c r="A30" i="11"/>
  <c r="B29" i="11"/>
  <c r="A29" i="11"/>
  <c r="E5" i="11"/>
  <c r="B35" i="10"/>
  <c r="A35" i="10"/>
  <c r="B34" i="10"/>
  <c r="A34" i="10"/>
  <c r="AW34" i="10" s="1"/>
  <c r="B33" i="10"/>
  <c r="A33" i="10"/>
  <c r="B32" i="10"/>
  <c r="A32" i="10"/>
  <c r="AY32" i="10" s="1"/>
  <c r="B31" i="10"/>
  <c r="A31" i="10"/>
  <c r="AI31" i="10" s="1"/>
  <c r="B30" i="10"/>
  <c r="A30" i="10"/>
  <c r="B29" i="10"/>
  <c r="A29" i="10"/>
  <c r="E5" i="10"/>
  <c r="B35" i="9"/>
  <c r="A35" i="9"/>
  <c r="B34" i="9"/>
  <c r="A34" i="9"/>
  <c r="B33" i="9"/>
  <c r="A33" i="9"/>
  <c r="B32" i="9"/>
  <c r="A32" i="9"/>
  <c r="AW32" i="9" s="1"/>
  <c r="B31" i="9"/>
  <c r="A31" i="9"/>
  <c r="BG31" i="9" s="1"/>
  <c r="B30" i="9"/>
  <c r="A30" i="9"/>
  <c r="AO30" i="9" s="1"/>
  <c r="B29" i="9"/>
  <c r="A29" i="9"/>
  <c r="E5" i="9"/>
  <c r="B35" i="8"/>
  <c r="A35" i="8"/>
  <c r="B34" i="8"/>
  <c r="A34" i="8"/>
  <c r="B33" i="8"/>
  <c r="A33" i="8"/>
  <c r="B32" i="8"/>
  <c r="A32" i="8"/>
  <c r="AY32" i="8" s="1"/>
  <c r="B31" i="8"/>
  <c r="A31" i="8"/>
  <c r="AS31" i="8" s="1"/>
  <c r="B30" i="8"/>
  <c r="A30" i="8"/>
  <c r="B29" i="8"/>
  <c r="A29" i="8"/>
  <c r="E5" i="8"/>
  <c r="B35" i="7"/>
  <c r="A35" i="7"/>
  <c r="B34" i="7"/>
  <c r="A34" i="7"/>
  <c r="AY34" i="7" s="1"/>
  <c r="B33" i="7"/>
  <c r="A33" i="7"/>
  <c r="B32" i="7"/>
  <c r="A32" i="7"/>
  <c r="B31" i="7"/>
  <c r="U31" i="7" s="1"/>
  <c r="A31" i="7"/>
  <c r="B30" i="7"/>
  <c r="A30" i="7"/>
  <c r="B29" i="7"/>
  <c r="A29" i="7"/>
  <c r="BC29" i="7" s="1"/>
  <c r="E5" i="7"/>
  <c r="B35" i="6"/>
  <c r="A35" i="6"/>
  <c r="AU35" i="6" s="1"/>
  <c r="B34" i="6"/>
  <c r="A34" i="6"/>
  <c r="Q34" i="6" s="1"/>
  <c r="B33" i="6"/>
  <c r="A33" i="6"/>
  <c r="M33" i="6" s="1"/>
  <c r="B32" i="6"/>
  <c r="A32" i="6"/>
  <c r="AY32" i="6" s="1"/>
  <c r="B31" i="6"/>
  <c r="A31" i="6"/>
  <c r="B30" i="6"/>
  <c r="A30" i="6"/>
  <c r="B29" i="6"/>
  <c r="A29" i="6"/>
  <c r="E5" i="6"/>
  <c r="M31" i="16" l="1"/>
  <c r="O31" i="7"/>
  <c r="O31" i="16"/>
  <c r="AG31" i="6"/>
  <c r="BC35" i="7"/>
  <c r="BE34" i="8"/>
  <c r="BE32" i="12"/>
  <c r="M31" i="7"/>
  <c r="AG31" i="8"/>
  <c r="U34" i="6"/>
  <c r="Y34" i="6"/>
  <c r="BA32" i="10"/>
  <c r="AY31" i="7"/>
  <c r="W32" i="14"/>
  <c r="AE34" i="6"/>
  <c r="Q31" i="7"/>
  <c r="AO34" i="11"/>
  <c r="BG34" i="6"/>
  <c r="S31" i="7"/>
  <c r="AM33" i="8"/>
  <c r="AS34" i="11"/>
  <c r="AI31" i="14"/>
  <c r="AW32" i="16"/>
  <c r="AM31" i="14"/>
  <c r="W31" i="7"/>
  <c r="AO32" i="10"/>
  <c r="AO31" i="14"/>
  <c r="Y31" i="7"/>
  <c r="AQ32" i="10"/>
  <c r="AA35" i="12"/>
  <c r="BA31" i="7"/>
  <c r="AS32" i="10"/>
  <c r="AA32" i="6"/>
  <c r="AU35" i="9"/>
  <c r="BG29" i="12"/>
  <c r="BG31" i="16"/>
  <c r="O31" i="8"/>
  <c r="Q31" i="8"/>
  <c r="BE33" i="10"/>
  <c r="Y30" i="12"/>
  <c r="E31" i="16"/>
  <c r="G31" i="16"/>
  <c r="S31" i="8"/>
  <c r="U31" i="8"/>
  <c r="AU34" i="14"/>
  <c r="I31" i="16"/>
  <c r="AS31" i="7"/>
  <c r="K31" i="7"/>
  <c r="W31" i="8"/>
  <c r="AE34" i="11"/>
  <c r="BK31" i="12"/>
  <c r="BE31" i="13"/>
  <c r="BA34" i="14"/>
  <c r="K31" i="16"/>
  <c r="B20" i="18"/>
  <c r="C12" i="19" s="1"/>
  <c r="BA34" i="7"/>
  <c r="AC32" i="6"/>
  <c r="AU34" i="11"/>
  <c r="O34" i="7"/>
  <c r="I32" i="14"/>
  <c r="O34" i="14"/>
  <c r="AW33" i="16"/>
  <c r="S31" i="11"/>
  <c r="E34" i="11"/>
  <c r="BG34" i="11"/>
  <c r="BA30" i="12"/>
  <c r="AY33" i="16"/>
  <c r="BA32" i="6"/>
  <c r="I34" i="11"/>
  <c r="BI34" i="11"/>
  <c r="BC32" i="6"/>
  <c r="AW31" i="7"/>
  <c r="U34" i="7"/>
  <c r="AG31" i="9"/>
  <c r="BE30" i="10"/>
  <c r="W31" i="11"/>
  <c r="K34" i="11"/>
  <c r="BK34" i="11"/>
  <c r="AG34" i="12"/>
  <c r="AO31" i="13"/>
  <c r="AK32" i="14"/>
  <c r="U34" i="14"/>
  <c r="S31" i="16"/>
  <c r="W30" i="12"/>
  <c r="I34" i="7"/>
  <c r="M34" i="7"/>
  <c r="AU30" i="12"/>
  <c r="AG31" i="13"/>
  <c r="Q31" i="11"/>
  <c r="AW34" i="11"/>
  <c r="AY33" i="12"/>
  <c r="AI31" i="13"/>
  <c r="Q34" i="7"/>
  <c r="AY29" i="10"/>
  <c r="AK31" i="13"/>
  <c r="AC32" i="14"/>
  <c r="Q34" i="14"/>
  <c r="S34" i="7"/>
  <c r="U31" i="11"/>
  <c r="AM31" i="13"/>
  <c r="AI32" i="14"/>
  <c r="S34" i="14"/>
  <c r="BE32" i="6"/>
  <c r="W34" i="7"/>
  <c r="BA30" i="8"/>
  <c r="BI31" i="9"/>
  <c r="AG31" i="11"/>
  <c r="M34" i="11"/>
  <c r="S31" i="12"/>
  <c r="BG31" i="14"/>
  <c r="AY32" i="14"/>
  <c r="Y34" i="14"/>
  <c r="AQ31" i="16"/>
  <c r="O31" i="11"/>
  <c r="M34" i="14"/>
  <c r="AK34" i="11"/>
  <c r="AY31" i="10"/>
  <c r="AQ35" i="10"/>
  <c r="AI31" i="11"/>
  <c r="O34" i="11"/>
  <c r="U31" i="12"/>
  <c r="BE32" i="14"/>
  <c r="AE34" i="14"/>
  <c r="AS31" i="16"/>
  <c r="AE34" i="16"/>
  <c r="AO34" i="7"/>
  <c r="BK34" i="7"/>
  <c r="BI34" i="14"/>
  <c r="AI32" i="6"/>
  <c r="BK34" i="14"/>
  <c r="AK32" i="6"/>
  <c r="AW30" i="12"/>
  <c r="Y31" i="6"/>
  <c r="AI30" i="7"/>
  <c r="AI32" i="7"/>
  <c r="AI34" i="7"/>
  <c r="AY31" i="8"/>
  <c r="AW31" i="10"/>
  <c r="AY31" i="11"/>
  <c r="Q34" i="11"/>
  <c r="W31" i="12"/>
  <c r="U31" i="14"/>
  <c r="BK32" i="14"/>
  <c r="AO34" i="14"/>
  <c r="AU31" i="16"/>
  <c r="AG34" i="16"/>
  <c r="G34" i="14"/>
  <c r="AS30" i="12"/>
  <c r="Y34" i="7"/>
  <c r="BE34" i="6"/>
  <c r="AM31" i="7"/>
  <c r="AS34" i="7"/>
  <c r="K31" i="8"/>
  <c r="BI34" i="8"/>
  <c r="AM33" i="9"/>
  <c r="AK32" i="10"/>
  <c r="BI31" i="11"/>
  <c r="S34" i="11"/>
  <c r="AG31" i="12"/>
  <c r="AG31" i="14"/>
  <c r="AQ31" i="15"/>
  <c r="AW31" i="16"/>
  <c r="AI34" i="16"/>
  <c r="BG34" i="14"/>
  <c r="K34" i="14"/>
  <c r="BG33" i="7"/>
  <c r="AW34" i="7"/>
  <c r="M31" i="8"/>
  <c r="AC35" i="8"/>
  <c r="BK31" i="11"/>
  <c r="U34" i="11"/>
  <c r="AI31" i="12"/>
  <c r="BE34" i="13"/>
  <c r="BI31" i="16"/>
  <c r="Y32" i="6"/>
  <c r="BE34" i="9"/>
  <c r="AW32" i="11"/>
  <c r="O30" i="12"/>
  <c r="AK31" i="12"/>
  <c r="BE34" i="14"/>
  <c r="AW34" i="14"/>
  <c r="BC32" i="15"/>
  <c r="BK31" i="16"/>
  <c r="C31" i="10"/>
  <c r="AI34" i="12"/>
  <c r="AG34" i="13"/>
  <c r="E31" i="10"/>
  <c r="AI34" i="13"/>
  <c r="BG31" i="10"/>
  <c r="C32" i="12"/>
  <c r="AK34" i="13"/>
  <c r="BG29" i="11"/>
  <c r="AK32" i="11"/>
  <c r="S31" i="10"/>
  <c r="G34" i="12"/>
  <c r="BG31" i="13"/>
  <c r="G34" i="13"/>
  <c r="AO34" i="13"/>
  <c r="U31" i="15"/>
  <c r="O32" i="15"/>
  <c r="AI35" i="15"/>
  <c r="C34" i="16"/>
  <c r="AO34" i="16"/>
  <c r="BA29" i="13"/>
  <c r="I31" i="15"/>
  <c r="BC32" i="8"/>
  <c r="C34" i="13"/>
  <c r="BE32" i="8"/>
  <c r="BI31" i="10"/>
  <c r="W32" i="12"/>
  <c r="E34" i="12"/>
  <c r="BI30" i="13"/>
  <c r="E34" i="13"/>
  <c r="AM34" i="13"/>
  <c r="S31" i="15"/>
  <c r="AM34" i="16"/>
  <c r="AS30" i="14"/>
  <c r="U31" i="10"/>
  <c r="AA32" i="12"/>
  <c r="AS34" i="12"/>
  <c r="E31" i="12"/>
  <c r="AO31" i="12"/>
  <c r="AC32" i="12"/>
  <c r="K34" i="12"/>
  <c r="AU34" i="12"/>
  <c r="C31" i="13"/>
  <c r="K34" i="13"/>
  <c r="Y31" i="15"/>
  <c r="G34" i="16"/>
  <c r="AS34" i="16"/>
  <c r="AE29" i="7"/>
  <c r="AK34" i="7"/>
  <c r="Y31" i="10"/>
  <c r="M32" i="10"/>
  <c r="BG31" i="11"/>
  <c r="AM31" i="11"/>
  <c r="Y33" i="11"/>
  <c r="G31" i="12"/>
  <c r="AQ31" i="12"/>
  <c r="AE32" i="12"/>
  <c r="M34" i="12"/>
  <c r="AW34" i="12"/>
  <c r="E31" i="13"/>
  <c r="M34" i="13"/>
  <c r="AU34" i="13"/>
  <c r="E31" i="14"/>
  <c r="BI31" i="14"/>
  <c r="AG34" i="14"/>
  <c r="AK31" i="15"/>
  <c r="AM32" i="15"/>
  <c r="U31" i="16"/>
  <c r="W32" i="16"/>
  <c r="I34" i="16"/>
  <c r="AU34" i="16"/>
  <c r="BA32" i="8"/>
  <c r="BA31" i="10"/>
  <c r="AS33" i="9"/>
  <c r="AM34" i="12"/>
  <c r="W29" i="14"/>
  <c r="AK32" i="7"/>
  <c r="Y32" i="12"/>
  <c r="I34" i="12"/>
  <c r="BI31" i="13"/>
  <c r="I34" i="13"/>
  <c r="AQ34" i="13"/>
  <c r="AU31" i="14"/>
  <c r="AO35" i="15"/>
  <c r="AS34" i="13"/>
  <c r="AK32" i="15"/>
  <c r="AK31" i="7"/>
  <c r="AS33" i="7"/>
  <c r="AI31" i="8"/>
  <c r="BA33" i="6"/>
  <c r="AG30" i="7"/>
  <c r="BI34" i="7"/>
  <c r="AM34" i="7"/>
  <c r="AO30" i="8"/>
  <c r="Q34" i="8"/>
  <c r="BC29" i="10"/>
  <c r="AE31" i="10"/>
  <c r="O32" i="10"/>
  <c r="W34" i="10"/>
  <c r="E31" i="11"/>
  <c r="AO31" i="11"/>
  <c r="BE34" i="11"/>
  <c r="AI34" i="11"/>
  <c r="I31" i="12"/>
  <c r="AS31" i="12"/>
  <c r="AY32" i="12"/>
  <c r="O34" i="12"/>
  <c r="BG34" i="12"/>
  <c r="G31" i="13"/>
  <c r="W32" i="13"/>
  <c r="O34" i="13"/>
  <c r="AW34" i="13"/>
  <c r="G31" i="14"/>
  <c r="BK31" i="14"/>
  <c r="AI34" i="14"/>
  <c r="AS31" i="15"/>
  <c r="AO32" i="15"/>
  <c r="BA29" i="16"/>
  <c r="AG31" i="16"/>
  <c r="Y32" i="16"/>
  <c r="K34" i="16"/>
  <c r="BG34" i="16"/>
  <c r="W32" i="11"/>
  <c r="AQ34" i="12"/>
  <c r="AM31" i="12"/>
  <c r="BA30" i="9"/>
  <c r="W31" i="10"/>
  <c r="K32" i="10"/>
  <c r="AW31" i="14"/>
  <c r="AO31" i="7"/>
  <c r="AU31" i="8"/>
  <c r="S34" i="8"/>
  <c r="AG31" i="10"/>
  <c r="Q32" i="10"/>
  <c r="Y34" i="10"/>
  <c r="G31" i="11"/>
  <c r="AQ31" i="11"/>
  <c r="K31" i="12"/>
  <c r="AU31" i="12"/>
  <c r="BA32" i="12"/>
  <c r="Q34" i="12"/>
  <c r="BI34" i="12"/>
  <c r="I31" i="13"/>
  <c r="Y32" i="13"/>
  <c r="Q34" i="13"/>
  <c r="BA34" i="13"/>
  <c r="K31" i="14"/>
  <c r="C34" i="14"/>
  <c r="AK34" i="14"/>
  <c r="AU31" i="15"/>
  <c r="AQ32" i="15"/>
  <c r="AI31" i="16"/>
  <c r="AY32" i="16"/>
  <c r="M34" i="16"/>
  <c r="BI34" i="16"/>
  <c r="U34" i="15"/>
  <c r="G31" i="10"/>
  <c r="C34" i="12"/>
  <c r="I31" i="10"/>
  <c r="AG35" i="15"/>
  <c r="Q32" i="15"/>
  <c r="AK31" i="11"/>
  <c r="BA33" i="14"/>
  <c r="AI31" i="6"/>
  <c r="BK31" i="7"/>
  <c r="AQ31" i="7"/>
  <c r="G34" i="7"/>
  <c r="AQ34" i="7"/>
  <c r="BG31" i="8"/>
  <c r="AW31" i="8"/>
  <c r="U34" i="8"/>
  <c r="AI31" i="9"/>
  <c r="W32" i="10"/>
  <c r="AY34" i="10"/>
  <c r="I31" i="11"/>
  <c r="AS31" i="11"/>
  <c r="C34" i="11"/>
  <c r="AM34" i="11"/>
  <c r="M31" i="12"/>
  <c r="AW31" i="12"/>
  <c r="BC32" i="12"/>
  <c r="S34" i="12"/>
  <c r="BK34" i="12"/>
  <c r="K31" i="13"/>
  <c r="AY32" i="13"/>
  <c r="S34" i="13"/>
  <c r="BG34" i="13"/>
  <c r="M31" i="14"/>
  <c r="E34" i="14"/>
  <c r="AM34" i="14"/>
  <c r="Q29" i="15"/>
  <c r="AW31" i="15"/>
  <c r="AS32" i="15"/>
  <c r="AY30" i="16"/>
  <c r="AK31" i="16"/>
  <c r="BA32" i="16"/>
  <c r="O34" i="16"/>
  <c r="BK34" i="16"/>
  <c r="BG32" i="12"/>
  <c r="Q31" i="15"/>
  <c r="K32" i="15"/>
  <c r="AK34" i="16"/>
  <c r="M32" i="15"/>
  <c r="AM32" i="7"/>
  <c r="AW33" i="8"/>
  <c r="AG33" i="10"/>
  <c r="BG31" i="12"/>
  <c r="E34" i="16"/>
  <c r="AE34" i="8"/>
  <c r="AK31" i="10"/>
  <c r="BA34" i="10"/>
  <c r="AU31" i="11"/>
  <c r="O31" i="12"/>
  <c r="AY31" i="12"/>
  <c r="U34" i="12"/>
  <c r="M31" i="13"/>
  <c r="BA32" i="13"/>
  <c r="U34" i="13"/>
  <c r="BI34" i="13"/>
  <c r="Q31" i="14"/>
  <c r="AY31" i="15"/>
  <c r="AM31" i="16"/>
  <c r="Q34" i="16"/>
  <c r="AI32" i="15"/>
  <c r="AK34" i="12"/>
  <c r="I32" i="15"/>
  <c r="AO34" i="12"/>
  <c r="W30" i="11"/>
  <c r="AY32" i="11"/>
  <c r="W31" i="15"/>
  <c r="AQ34" i="16"/>
  <c r="Y32" i="10"/>
  <c r="K31" i="11"/>
  <c r="S34" i="6"/>
  <c r="I31" i="7"/>
  <c r="AU31" i="7"/>
  <c r="K34" i="7"/>
  <c r="AU34" i="7"/>
  <c r="I31" i="8"/>
  <c r="BI31" i="8"/>
  <c r="AG34" i="8"/>
  <c r="BK31" i="9"/>
  <c r="AS31" i="10"/>
  <c r="AU31" i="10"/>
  <c r="AM32" i="10"/>
  <c r="AO35" i="10"/>
  <c r="M31" i="11"/>
  <c r="AW31" i="11"/>
  <c r="G34" i="11"/>
  <c r="AQ34" i="11"/>
  <c r="Q31" i="12"/>
  <c r="BI31" i="12"/>
  <c r="AE34" i="12"/>
  <c r="AE31" i="13"/>
  <c r="AO33" i="13"/>
  <c r="Y34" i="13"/>
  <c r="BA35" i="13"/>
  <c r="S31" i="14"/>
  <c r="I34" i="14"/>
  <c r="AQ34" i="14"/>
  <c r="C30" i="15"/>
  <c r="BA31" i="15"/>
  <c r="BI33" i="15"/>
  <c r="AO31" i="16"/>
  <c r="AU33" i="16"/>
  <c r="S34" i="16"/>
  <c r="Y30" i="11"/>
  <c r="AS30" i="11"/>
  <c r="AW30" i="11"/>
  <c r="BA30" i="11"/>
  <c r="AY30" i="11"/>
  <c r="AO30" i="11"/>
  <c r="AO30" i="16"/>
  <c r="Q30" i="11"/>
  <c r="U30" i="11"/>
  <c r="U30" i="12"/>
  <c r="BA30" i="16"/>
  <c r="AQ30" i="11"/>
  <c r="AQ30" i="12"/>
  <c r="AQ30" i="14"/>
  <c r="AW30" i="14"/>
  <c r="U30" i="8"/>
  <c r="W30" i="8"/>
  <c r="Y30" i="8"/>
  <c r="K30" i="13"/>
  <c r="AQ30" i="8"/>
  <c r="Q30" i="13"/>
  <c r="AS30" i="8"/>
  <c r="S30" i="13"/>
  <c r="S30" i="8"/>
  <c r="AU30" i="8"/>
  <c r="O30" i="11"/>
  <c r="W30" i="13"/>
  <c r="AU30" i="16"/>
  <c r="AW30" i="8"/>
  <c r="Y30" i="13"/>
  <c r="AW30" i="16"/>
  <c r="AY30" i="8"/>
  <c r="AI30" i="13"/>
  <c r="AC30" i="14"/>
  <c r="BE30" i="6"/>
  <c r="Q30" i="12"/>
  <c r="AU30" i="13"/>
  <c r="BE30" i="14"/>
  <c r="AS29" i="13"/>
  <c r="AS33" i="13"/>
  <c r="W33" i="7"/>
  <c r="AQ33" i="11"/>
  <c r="BA33" i="12"/>
  <c r="BA33" i="13"/>
  <c r="AQ33" i="13"/>
  <c r="AY33" i="13"/>
  <c r="AA33" i="7"/>
  <c r="AU33" i="11"/>
  <c r="AW33" i="13"/>
  <c r="AU33" i="13"/>
  <c r="O33" i="11"/>
  <c r="AI33" i="10"/>
  <c r="AW33" i="7"/>
  <c r="AY33" i="7"/>
  <c r="AY33" i="11"/>
  <c r="AO33" i="11"/>
  <c r="AW33" i="11"/>
  <c r="BA33" i="7"/>
  <c r="BA33" i="11"/>
  <c r="AM33" i="16"/>
  <c r="Q33" i="13"/>
  <c r="AK33" i="10"/>
  <c r="M33" i="12"/>
  <c r="AM33" i="10"/>
  <c r="AO33" i="14"/>
  <c r="AQ33" i="10"/>
  <c r="Q33" i="12"/>
  <c r="AU33" i="14"/>
  <c r="M33" i="16"/>
  <c r="AS33" i="10"/>
  <c r="S33" i="12"/>
  <c r="O33" i="16"/>
  <c r="AO33" i="6"/>
  <c r="AU33" i="10"/>
  <c r="U33" i="12"/>
  <c r="BC33" i="14"/>
  <c r="AQ33" i="6"/>
  <c r="K33" i="10"/>
  <c r="AW33" i="10"/>
  <c r="W33" i="12"/>
  <c r="S33" i="16"/>
  <c r="AS33" i="6"/>
  <c r="O33" i="10"/>
  <c r="BA33" i="10"/>
  <c r="Y33" i="12"/>
  <c r="U33" i="16"/>
  <c r="AU33" i="6"/>
  <c r="Q33" i="10"/>
  <c r="BG33" i="10"/>
  <c r="M33" i="11"/>
  <c r="AO33" i="12"/>
  <c r="O33" i="13"/>
  <c r="W33" i="16"/>
  <c r="U33" i="10"/>
  <c r="S33" i="11"/>
  <c r="AS33" i="12"/>
  <c r="S33" i="13"/>
  <c r="AO33" i="16"/>
  <c r="E33" i="10"/>
  <c r="I33" i="10"/>
  <c r="S33" i="10"/>
  <c r="BI33" i="10"/>
  <c r="AQ33" i="12"/>
  <c r="AC33" i="7"/>
  <c r="AS33" i="8"/>
  <c r="AQ33" i="9"/>
  <c r="Y33" i="10"/>
  <c r="U33" i="11"/>
  <c r="AU33" i="12"/>
  <c r="U33" i="13"/>
  <c r="AQ33" i="16"/>
  <c r="C33" i="10"/>
  <c r="O33" i="12"/>
  <c r="Y33" i="16"/>
  <c r="AE33" i="7"/>
  <c r="AU33" i="8"/>
  <c r="AE33" i="10"/>
  <c r="W33" i="11"/>
  <c r="AW33" i="12"/>
  <c r="W33" i="13"/>
  <c r="BG33" i="15"/>
  <c r="AS33" i="16"/>
  <c r="G33" i="10"/>
  <c r="Q33" i="16"/>
  <c r="AM33" i="12"/>
  <c r="AQ29" i="10"/>
  <c r="BC29" i="16"/>
  <c r="AC30" i="10"/>
  <c r="AK30" i="13"/>
  <c r="O30" i="16"/>
  <c r="AY30" i="6"/>
  <c r="AS30" i="6"/>
  <c r="AU30" i="6"/>
  <c r="AQ30" i="6"/>
  <c r="AW30" i="6"/>
  <c r="AQ30" i="9"/>
  <c r="BC30" i="10"/>
  <c r="AY30" i="12"/>
  <c r="BC30" i="13"/>
  <c r="AM30" i="13"/>
  <c r="Q30" i="16"/>
  <c r="BE30" i="15"/>
  <c r="AA30" i="10"/>
  <c r="AO30" i="13"/>
  <c r="S30" i="16"/>
  <c r="AO30" i="12"/>
  <c r="G30" i="13"/>
  <c r="AQ30" i="13"/>
  <c r="U30" i="16"/>
  <c r="BC30" i="15"/>
  <c r="AS30" i="9"/>
  <c r="AY30" i="9"/>
  <c r="I30" i="13"/>
  <c r="AS30" i="13"/>
  <c r="W30" i="16"/>
  <c r="Y30" i="16"/>
  <c r="M30" i="13"/>
  <c r="AW30" i="13"/>
  <c r="AQ30" i="16"/>
  <c r="S30" i="12"/>
  <c r="O30" i="13"/>
  <c r="AY30" i="13"/>
  <c r="AA30" i="14"/>
  <c r="AS30" i="16"/>
  <c r="U30" i="13"/>
  <c r="AS30" i="15"/>
  <c r="Y29" i="14"/>
  <c r="AG29" i="14"/>
  <c r="AK29" i="10"/>
  <c r="AA29" i="14"/>
  <c r="AM29" i="10"/>
  <c r="BG29" i="15"/>
  <c r="C29" i="11"/>
  <c r="M29" i="15"/>
  <c r="AK29" i="7"/>
  <c r="Y29" i="11"/>
  <c r="O29" i="15"/>
  <c r="BG29" i="7"/>
  <c r="AE29" i="11"/>
  <c r="Y29" i="15"/>
  <c r="BA29" i="11"/>
  <c r="AG29" i="15"/>
  <c r="AI29" i="15"/>
  <c r="AK29" i="15"/>
  <c r="AY29" i="9"/>
  <c r="AM29" i="15"/>
  <c r="AO29" i="15"/>
  <c r="AE29" i="14"/>
  <c r="AG29" i="8"/>
  <c r="G29" i="10"/>
  <c r="BI29" i="12"/>
  <c r="U29" i="13"/>
  <c r="Q29" i="7"/>
  <c r="BI29" i="10"/>
  <c r="AE29" i="10"/>
  <c r="AC29" i="10"/>
  <c r="Y29" i="10"/>
  <c r="AA29" i="10"/>
  <c r="AG29" i="10"/>
  <c r="AU29" i="10"/>
  <c r="AW29" i="10"/>
  <c r="S29" i="13"/>
  <c r="I29" i="10"/>
  <c r="K29" i="7"/>
  <c r="K29" i="10"/>
  <c r="BA29" i="10"/>
  <c r="W29" i="13"/>
  <c r="O29" i="7"/>
  <c r="M29" i="10"/>
  <c r="Y29" i="13"/>
  <c r="AU29" i="13"/>
  <c r="S29" i="10"/>
  <c r="AW29" i="13"/>
  <c r="E29" i="15"/>
  <c r="AS29" i="15"/>
  <c r="BE29" i="6"/>
  <c r="U29" i="10"/>
  <c r="AY29" i="13"/>
  <c r="G29" i="15"/>
  <c r="BA29" i="15"/>
  <c r="BI29" i="7"/>
  <c r="AS29" i="7"/>
  <c r="AO29" i="7"/>
  <c r="AQ29" i="7"/>
  <c r="AU29" i="7"/>
  <c r="O29" i="10"/>
  <c r="AW29" i="6"/>
  <c r="AU29" i="6"/>
  <c r="AY29" i="6"/>
  <c r="AS29" i="6"/>
  <c r="AQ29" i="6"/>
  <c r="AG29" i="7"/>
  <c r="W29" i="10"/>
  <c r="AY29" i="11"/>
  <c r="I29" i="15"/>
  <c r="BI29" i="15"/>
  <c r="AQ29" i="15"/>
  <c r="AC29" i="7"/>
  <c r="AI29" i="7"/>
  <c r="AI29" i="10"/>
  <c r="K29" i="15"/>
  <c r="BK29" i="7"/>
  <c r="AO29" i="10"/>
  <c r="AW35" i="15"/>
  <c r="G35" i="15"/>
  <c r="BA35" i="12"/>
  <c r="O35" i="15"/>
  <c r="BI35" i="15"/>
  <c r="BC35" i="12"/>
  <c r="Q35" i="15"/>
  <c r="BE35" i="12"/>
  <c r="S35" i="15"/>
  <c r="AS35" i="15"/>
  <c r="AU35" i="15"/>
  <c r="AC35" i="12"/>
  <c r="E35" i="15"/>
  <c r="AW35" i="12"/>
  <c r="AY35" i="15"/>
  <c r="AY35" i="12"/>
  <c r="M35" i="15"/>
  <c r="BA35" i="15"/>
  <c r="U35" i="15"/>
  <c r="AS35" i="10"/>
  <c r="W35" i="15"/>
  <c r="AU35" i="10"/>
  <c r="Y35" i="15"/>
  <c r="AY35" i="16"/>
  <c r="AG35" i="7"/>
  <c r="AI35" i="7"/>
  <c r="BA35" i="7"/>
  <c r="AA35" i="11"/>
  <c r="AC35" i="7"/>
  <c r="AE35" i="7"/>
  <c r="BC35" i="13"/>
  <c r="AK35" i="7"/>
  <c r="AM35" i="7"/>
  <c r="U35" i="11"/>
  <c r="AW35" i="11"/>
  <c r="U35" i="16"/>
  <c r="O35" i="10"/>
  <c r="BC35" i="11"/>
  <c r="W35" i="16"/>
  <c r="Q35" i="10"/>
  <c r="Y35" i="12"/>
  <c r="Y35" i="16"/>
  <c r="S35" i="10"/>
  <c r="AQ35" i="15"/>
  <c r="AW35" i="16"/>
  <c r="BA35" i="16"/>
  <c r="AY29" i="16"/>
  <c r="W29" i="16"/>
  <c r="C29" i="16"/>
  <c r="BE29" i="16"/>
  <c r="AC29" i="16"/>
  <c r="AW29" i="16"/>
  <c r="U29" i="16"/>
  <c r="BI29" i="16"/>
  <c r="AU29" i="16"/>
  <c r="S29" i="16"/>
  <c r="AO29" i="16"/>
  <c r="M29" i="16"/>
  <c r="AS29" i="16"/>
  <c r="Q29" i="16"/>
  <c r="I29" i="16"/>
  <c r="AQ29" i="16"/>
  <c r="O29" i="16"/>
  <c r="AM29" i="16"/>
  <c r="K29" i="16"/>
  <c r="AK29" i="16"/>
  <c r="BK29" i="16"/>
  <c r="AI29" i="16"/>
  <c r="G29" i="16"/>
  <c r="AG29" i="16"/>
  <c r="E29" i="16"/>
  <c r="BG29" i="16"/>
  <c r="AE29" i="16"/>
  <c r="Y29" i="16"/>
  <c r="AA29" i="16"/>
  <c r="AC32" i="16"/>
  <c r="BE32" i="16"/>
  <c r="AA35" i="16"/>
  <c r="AC35" i="16"/>
  <c r="G5" i="16"/>
  <c r="E32" i="16"/>
  <c r="AG32" i="16"/>
  <c r="C35" i="16"/>
  <c r="BG35" i="16"/>
  <c r="AI32" i="16"/>
  <c r="BI35" i="16"/>
  <c r="AC30" i="16"/>
  <c r="BE30" i="16"/>
  <c r="I32" i="16"/>
  <c r="AK32" i="16"/>
  <c r="AA33" i="16"/>
  <c r="G35" i="16"/>
  <c r="AI35" i="16"/>
  <c r="BK35" i="16"/>
  <c r="I35" i="16"/>
  <c r="AK35" i="16"/>
  <c r="AA30" i="16"/>
  <c r="E35" i="16"/>
  <c r="E30" i="16"/>
  <c r="AG30" i="16"/>
  <c r="BI30" i="16"/>
  <c r="W31" i="16"/>
  <c r="AY31" i="16"/>
  <c r="M32" i="16"/>
  <c r="AO32" i="16"/>
  <c r="C33" i="16"/>
  <c r="AE33" i="16"/>
  <c r="BG33" i="16"/>
  <c r="U34" i="16"/>
  <c r="AW34" i="16"/>
  <c r="K35" i="16"/>
  <c r="AM35" i="16"/>
  <c r="BI32" i="16"/>
  <c r="BC30" i="16"/>
  <c r="AM32" i="16"/>
  <c r="BE33" i="16"/>
  <c r="G30" i="16"/>
  <c r="AI30" i="16"/>
  <c r="BK30" i="16"/>
  <c r="Y31" i="16"/>
  <c r="BA31" i="16"/>
  <c r="O32" i="16"/>
  <c r="AQ32" i="16"/>
  <c r="E33" i="16"/>
  <c r="AG33" i="16"/>
  <c r="BI33" i="16"/>
  <c r="W34" i="16"/>
  <c r="AY34" i="16"/>
  <c r="M35" i="16"/>
  <c r="AO35" i="16"/>
  <c r="AE30" i="16"/>
  <c r="BG30" i="16"/>
  <c r="K32" i="16"/>
  <c r="AC33" i="16"/>
  <c r="I30" i="16"/>
  <c r="AK30" i="16"/>
  <c r="AA31" i="16"/>
  <c r="BC31" i="16"/>
  <c r="Q32" i="16"/>
  <c r="AS32" i="16"/>
  <c r="G33" i="16"/>
  <c r="AI33" i="16"/>
  <c r="BK33" i="16"/>
  <c r="Y34" i="16"/>
  <c r="BA34" i="16"/>
  <c r="O35" i="16"/>
  <c r="AQ35" i="16"/>
  <c r="AE35" i="16"/>
  <c r="BC33" i="16"/>
  <c r="K30" i="16"/>
  <c r="AM30" i="16"/>
  <c r="AC31" i="16"/>
  <c r="BE31" i="16"/>
  <c r="S32" i="16"/>
  <c r="AU32" i="16"/>
  <c r="I33" i="16"/>
  <c r="AK33" i="16"/>
  <c r="AA34" i="16"/>
  <c r="BC34" i="16"/>
  <c r="Q35" i="16"/>
  <c r="AS35" i="16"/>
  <c r="AA32" i="16"/>
  <c r="BC32" i="16"/>
  <c r="BC35" i="16"/>
  <c r="C32" i="16"/>
  <c r="AE32" i="16"/>
  <c r="BG32" i="16"/>
  <c r="BE35" i="16"/>
  <c r="G32" i="16"/>
  <c r="BK32" i="16"/>
  <c r="AG35" i="16"/>
  <c r="C30" i="16"/>
  <c r="M30" i="16"/>
  <c r="C31" i="16"/>
  <c r="AE31" i="16"/>
  <c r="U32" i="16"/>
  <c r="K33" i="16"/>
  <c r="AC34" i="16"/>
  <c r="S35" i="16"/>
  <c r="G5" i="15"/>
  <c r="I5" i="15" s="1"/>
  <c r="AY30" i="15"/>
  <c r="W30" i="15"/>
  <c r="AW30" i="15"/>
  <c r="U30" i="15"/>
  <c r="AU30" i="15"/>
  <c r="S30" i="15"/>
  <c r="AQ30" i="15"/>
  <c r="O30" i="15"/>
  <c r="K30" i="15"/>
  <c r="AK30" i="15"/>
  <c r="I30" i="15"/>
  <c r="AI30" i="15"/>
  <c r="G30" i="15"/>
  <c r="AO30" i="15"/>
  <c r="M30" i="15"/>
  <c r="AM30" i="15"/>
  <c r="BG30" i="15"/>
  <c r="BC33" i="15"/>
  <c r="AU34" i="15"/>
  <c r="S34" i="15"/>
  <c r="AO34" i="15"/>
  <c r="M34" i="15"/>
  <c r="AS34" i="15"/>
  <c r="Q34" i="15"/>
  <c r="AQ34" i="15"/>
  <c r="O34" i="15"/>
  <c r="AM34" i="15"/>
  <c r="K34" i="15"/>
  <c r="AI34" i="15"/>
  <c r="G34" i="15"/>
  <c r="BI34" i="15"/>
  <c r="AG34" i="15"/>
  <c r="E34" i="15"/>
  <c r="BG34" i="15"/>
  <c r="C34" i="15"/>
  <c r="AK34" i="15"/>
  <c r="I34" i="15"/>
  <c r="AE34" i="15"/>
  <c r="BI30" i="15"/>
  <c r="AW33" i="15"/>
  <c r="U33" i="15"/>
  <c r="BA33" i="15"/>
  <c r="Y33" i="15"/>
  <c r="AY33" i="15"/>
  <c r="W33" i="15"/>
  <c r="O33" i="15"/>
  <c r="AO33" i="15"/>
  <c r="K33" i="15"/>
  <c r="AS33" i="15"/>
  <c r="Q33" i="15"/>
  <c r="AQ33" i="15"/>
  <c r="M33" i="15"/>
  <c r="AM33" i="15"/>
  <c r="C33" i="15"/>
  <c r="E30" i="15"/>
  <c r="E33" i="15"/>
  <c r="W34" i="15"/>
  <c r="Q30" i="15"/>
  <c r="G33" i="15"/>
  <c r="Y34" i="15"/>
  <c r="Y30" i="15"/>
  <c r="I33" i="15"/>
  <c r="AA34" i="15"/>
  <c r="AA30" i="15"/>
  <c r="AC33" i="15"/>
  <c r="AC34" i="15"/>
  <c r="AC30" i="15"/>
  <c r="AE33" i="15"/>
  <c r="AW34" i="15"/>
  <c r="AE30" i="15"/>
  <c r="AG33" i="15"/>
  <c r="AY34" i="15"/>
  <c r="AG30" i="15"/>
  <c r="AI33" i="15"/>
  <c r="BA34" i="15"/>
  <c r="AK33" i="15"/>
  <c r="BC34" i="15"/>
  <c r="BA30" i="15"/>
  <c r="BE33" i="15"/>
  <c r="BE34" i="15"/>
  <c r="BC31" i="15"/>
  <c r="BE31" i="15"/>
  <c r="U32" i="15"/>
  <c r="AU29" i="15"/>
  <c r="C31" i="15"/>
  <c r="W32" i="15"/>
  <c r="U29" i="15"/>
  <c r="AW29" i="15"/>
  <c r="E31" i="15"/>
  <c r="AG31" i="15"/>
  <c r="BI31" i="15"/>
  <c r="Y32" i="15"/>
  <c r="AC35" i="15"/>
  <c r="BE35" i="15"/>
  <c r="AA31" i="15"/>
  <c r="S32" i="15"/>
  <c r="AU32" i="15"/>
  <c r="AC31" i="15"/>
  <c r="AW32" i="15"/>
  <c r="S29" i="15"/>
  <c r="AE31" i="15"/>
  <c r="BG31" i="15"/>
  <c r="AY32" i="15"/>
  <c r="AA35" i="15"/>
  <c r="BC35" i="15"/>
  <c r="BA32" i="15"/>
  <c r="W29" i="15"/>
  <c r="AY29" i="15"/>
  <c r="G31" i="15"/>
  <c r="AI31" i="15"/>
  <c r="AA32" i="15"/>
  <c r="S33" i="15"/>
  <c r="AU33" i="15"/>
  <c r="C35" i="15"/>
  <c r="AE35" i="15"/>
  <c r="BG35" i="15"/>
  <c r="BE32" i="15"/>
  <c r="AA29" i="15"/>
  <c r="BC29" i="15"/>
  <c r="K31" i="15"/>
  <c r="AM31" i="15"/>
  <c r="C32" i="15"/>
  <c r="AE32" i="15"/>
  <c r="BG32" i="15"/>
  <c r="AC29" i="15"/>
  <c r="BE29" i="15"/>
  <c r="M31" i="15"/>
  <c r="AO31" i="15"/>
  <c r="E32" i="15"/>
  <c r="AG32" i="15"/>
  <c r="BI32" i="15"/>
  <c r="I35" i="15"/>
  <c r="AK35" i="15"/>
  <c r="AC32" i="15"/>
  <c r="C29" i="15"/>
  <c r="AE29" i="15"/>
  <c r="O31" i="15"/>
  <c r="G32" i="15"/>
  <c r="AA33" i="15"/>
  <c r="K35" i="15"/>
  <c r="AU35" i="14"/>
  <c r="S35" i="14"/>
  <c r="AQ35" i="14"/>
  <c r="AS35" i="14"/>
  <c r="Q35" i="14"/>
  <c r="O35" i="14"/>
  <c r="AO35" i="14"/>
  <c r="M35" i="14"/>
  <c r="AM35" i="14"/>
  <c r="K35" i="14"/>
  <c r="AK35" i="14"/>
  <c r="I35" i="14"/>
  <c r="BK35" i="14"/>
  <c r="BG35" i="14"/>
  <c r="AE35" i="14"/>
  <c r="C35" i="14"/>
  <c r="BE35" i="14"/>
  <c r="AC35" i="14"/>
  <c r="BA35" i="14"/>
  <c r="Y35" i="14"/>
  <c r="AY35" i="14"/>
  <c r="W35" i="14"/>
  <c r="AM29" i="14"/>
  <c r="BC30" i="14"/>
  <c r="E35" i="14"/>
  <c r="BA29" i="14"/>
  <c r="G35" i="14"/>
  <c r="AK29" i="14"/>
  <c r="BC29" i="14"/>
  <c r="U35" i="14"/>
  <c r="AM33" i="14"/>
  <c r="K33" i="14"/>
  <c r="AK33" i="14"/>
  <c r="I33" i="14"/>
  <c r="BK33" i="14"/>
  <c r="AI33" i="14"/>
  <c r="G33" i="14"/>
  <c r="AC33" i="14"/>
  <c r="BI33" i="14"/>
  <c r="AG33" i="14"/>
  <c r="E33" i="14"/>
  <c r="BG33" i="14"/>
  <c r="AE33" i="14"/>
  <c r="C33" i="14"/>
  <c r="BE33" i="14"/>
  <c r="AY33" i="14"/>
  <c r="W33" i="14"/>
  <c r="AW33" i="14"/>
  <c r="U33" i="14"/>
  <c r="AS33" i="14"/>
  <c r="Q33" i="14"/>
  <c r="AQ33" i="14"/>
  <c r="O33" i="14"/>
  <c r="AO30" i="14"/>
  <c r="M30" i="14"/>
  <c r="AK30" i="14"/>
  <c r="I30" i="14"/>
  <c r="AM30" i="14"/>
  <c r="K30" i="14"/>
  <c r="BK30" i="14"/>
  <c r="AI30" i="14"/>
  <c r="G30" i="14"/>
  <c r="BI30" i="14"/>
  <c r="AG30" i="14"/>
  <c r="E30" i="14"/>
  <c r="BG30" i="14"/>
  <c r="AE30" i="14"/>
  <c r="C30" i="14"/>
  <c r="BA30" i="14"/>
  <c r="Y30" i="14"/>
  <c r="AY30" i="14"/>
  <c r="W30" i="14"/>
  <c r="AU30" i="14"/>
  <c r="S30" i="14"/>
  <c r="AG35" i="14"/>
  <c r="AY29" i="14"/>
  <c r="AU29" i="14"/>
  <c r="AW29" i="14"/>
  <c r="U29" i="14"/>
  <c r="S29" i="14"/>
  <c r="AS29" i="14"/>
  <c r="Q29" i="14"/>
  <c r="AQ29" i="14"/>
  <c r="O29" i="14"/>
  <c r="AO29" i="14"/>
  <c r="M29" i="14"/>
  <c r="BK29" i="14"/>
  <c r="AI29" i="14"/>
  <c r="G29" i="14"/>
  <c r="BI29" i="14"/>
  <c r="BE29" i="14"/>
  <c r="AC29" i="14"/>
  <c r="AA35" i="14"/>
  <c r="C29" i="14"/>
  <c r="M33" i="14"/>
  <c r="G5" i="14"/>
  <c r="E29" i="14"/>
  <c r="O30" i="14"/>
  <c r="AW32" i="14"/>
  <c r="S33" i="14"/>
  <c r="AW35" i="14"/>
  <c r="I29" i="14"/>
  <c r="Q30" i="14"/>
  <c r="Q32" i="14"/>
  <c r="AM32" i="14"/>
  <c r="AS32" i="14"/>
  <c r="AO32" i="14"/>
  <c r="M32" i="14"/>
  <c r="K32" i="14"/>
  <c r="BG32" i="14"/>
  <c r="AE32" i="14"/>
  <c r="C32" i="14"/>
  <c r="BA32" i="14"/>
  <c r="Y32" i="14"/>
  <c r="Y33" i="14"/>
  <c r="BC35" i="14"/>
  <c r="AI35" i="14"/>
  <c r="K29" i="14"/>
  <c r="U30" i="14"/>
  <c r="G32" i="14"/>
  <c r="AA33" i="14"/>
  <c r="BI35" i="14"/>
  <c r="I31" i="14"/>
  <c r="AK31" i="14"/>
  <c r="AA32" i="14"/>
  <c r="BC32" i="14"/>
  <c r="O31" i="14"/>
  <c r="AQ31" i="14"/>
  <c r="E32" i="14"/>
  <c r="AG32" i="14"/>
  <c r="BI32" i="14"/>
  <c r="W31" i="14"/>
  <c r="AY31" i="14"/>
  <c r="Y31" i="14"/>
  <c r="BA31" i="14"/>
  <c r="O32" i="14"/>
  <c r="AQ32" i="14"/>
  <c r="W34" i="14"/>
  <c r="AY34" i="14"/>
  <c r="AA31" i="14"/>
  <c r="BC31" i="14"/>
  <c r="AC31" i="14"/>
  <c r="BE31" i="14"/>
  <c r="S32" i="14"/>
  <c r="AU32" i="14"/>
  <c r="AA34" i="14"/>
  <c r="BC34" i="14"/>
  <c r="C31" i="14"/>
  <c r="AE31" i="14"/>
  <c r="U32" i="14"/>
  <c r="AC34" i="14"/>
  <c r="G5" i="13"/>
  <c r="AC32" i="13"/>
  <c r="BE32" i="13"/>
  <c r="BG32" i="13"/>
  <c r="AC29" i="13"/>
  <c r="C29" i="13"/>
  <c r="BG29" i="13"/>
  <c r="K35" i="13"/>
  <c r="E29" i="13"/>
  <c r="AG29" i="13"/>
  <c r="BI29" i="13"/>
  <c r="BA30" i="13"/>
  <c r="Q31" i="13"/>
  <c r="AS31" i="13"/>
  <c r="I32" i="13"/>
  <c r="AK32" i="13"/>
  <c r="AC33" i="13"/>
  <c r="BE33" i="13"/>
  <c r="M35" i="13"/>
  <c r="AO35" i="13"/>
  <c r="G29" i="13"/>
  <c r="AI29" i="13"/>
  <c r="AA30" i="13"/>
  <c r="S31" i="13"/>
  <c r="AU31" i="13"/>
  <c r="K32" i="13"/>
  <c r="AM32" i="13"/>
  <c r="C33" i="13"/>
  <c r="AE33" i="13"/>
  <c r="BG33" i="13"/>
  <c r="W34" i="13"/>
  <c r="AY34" i="13"/>
  <c r="O35" i="13"/>
  <c r="AQ35" i="13"/>
  <c r="C35" i="13"/>
  <c r="O31" i="13"/>
  <c r="AQ31" i="13"/>
  <c r="G32" i="13"/>
  <c r="AI32" i="13"/>
  <c r="AA33" i="13"/>
  <c r="BC33" i="13"/>
  <c r="C32" i="13"/>
  <c r="BE29" i="13"/>
  <c r="AE29" i="13"/>
  <c r="AM35" i="13"/>
  <c r="I29" i="13"/>
  <c r="AK29" i="13"/>
  <c r="AC30" i="13"/>
  <c r="U31" i="13"/>
  <c r="AW31" i="13"/>
  <c r="AO32" i="13"/>
  <c r="E33" i="13"/>
  <c r="AG33" i="13"/>
  <c r="BI33" i="13"/>
  <c r="K29" i="13"/>
  <c r="AM29" i="13"/>
  <c r="C30" i="13"/>
  <c r="AE30" i="13"/>
  <c r="BG30" i="13"/>
  <c r="W31" i="13"/>
  <c r="AY31" i="13"/>
  <c r="O32" i="13"/>
  <c r="AQ32" i="13"/>
  <c r="G33" i="13"/>
  <c r="AI33" i="13"/>
  <c r="AA34" i="13"/>
  <c r="BC34" i="13"/>
  <c r="S35" i="13"/>
  <c r="AU35" i="13"/>
  <c r="BE35" i="13"/>
  <c r="AE32" i="13"/>
  <c r="E32" i="13"/>
  <c r="AG32" i="13"/>
  <c r="BI32" i="13"/>
  <c r="BE30" i="13"/>
  <c r="M32" i="13"/>
  <c r="Q35" i="13"/>
  <c r="AS35" i="13"/>
  <c r="M29" i="13"/>
  <c r="AO29" i="13"/>
  <c r="E30" i="13"/>
  <c r="AG30" i="13"/>
  <c r="Y31" i="13"/>
  <c r="BA31" i="13"/>
  <c r="Q32" i="13"/>
  <c r="AS32" i="13"/>
  <c r="I33" i="13"/>
  <c r="AK33" i="13"/>
  <c r="AC34" i="13"/>
  <c r="U35" i="13"/>
  <c r="AW35" i="13"/>
  <c r="BG35" i="13"/>
  <c r="AA31" i="13"/>
  <c r="S32" i="13"/>
  <c r="AU32" i="13"/>
  <c r="K33" i="13"/>
  <c r="AM33" i="13"/>
  <c r="W35" i="13"/>
  <c r="AY35" i="13"/>
  <c r="AA35" i="13"/>
  <c r="AC35" i="13"/>
  <c r="AA32" i="13"/>
  <c r="BC32" i="13"/>
  <c r="AE35" i="13"/>
  <c r="E35" i="13"/>
  <c r="AG35" i="13"/>
  <c r="BI35" i="13"/>
  <c r="AA29" i="13"/>
  <c r="BC29" i="13"/>
  <c r="G35" i="13"/>
  <c r="AI35" i="13"/>
  <c r="I35" i="13"/>
  <c r="AK35" i="13"/>
  <c r="O29" i="13"/>
  <c r="AQ29" i="13"/>
  <c r="BC31" i="13"/>
  <c r="Q29" i="13"/>
  <c r="AC31" i="13"/>
  <c r="U32" i="13"/>
  <c r="M33" i="13"/>
  <c r="Y35" i="13"/>
  <c r="I5" i="12"/>
  <c r="AY29" i="12"/>
  <c r="W29" i="12"/>
  <c r="AW29" i="12"/>
  <c r="U29" i="12"/>
  <c r="AU29" i="12"/>
  <c r="S29" i="12"/>
  <c r="M29" i="12"/>
  <c r="AS29" i="12"/>
  <c r="Q29" i="12"/>
  <c r="AQ29" i="12"/>
  <c r="O29" i="12"/>
  <c r="AO29" i="12"/>
  <c r="AM29" i="12"/>
  <c r="K29" i="12"/>
  <c r="AK29" i="12"/>
  <c r="I29" i="12"/>
  <c r="BK29" i="12"/>
  <c r="AI29" i="12"/>
  <c r="G29" i="12"/>
  <c r="C29" i="12"/>
  <c r="E29" i="12"/>
  <c r="Y29" i="12"/>
  <c r="AA29" i="12"/>
  <c r="AC29" i="12"/>
  <c r="AE29" i="12"/>
  <c r="AG29" i="12"/>
  <c r="AU35" i="12"/>
  <c r="S35" i="12"/>
  <c r="BG35" i="12"/>
  <c r="AS35" i="12"/>
  <c r="Q35" i="12"/>
  <c r="AQ35" i="12"/>
  <c r="O35" i="12"/>
  <c r="I35" i="12"/>
  <c r="AO35" i="12"/>
  <c r="M35" i="12"/>
  <c r="C35" i="12"/>
  <c r="AM35" i="12"/>
  <c r="K35" i="12"/>
  <c r="AK35" i="12"/>
  <c r="BK35" i="12"/>
  <c r="AI35" i="12"/>
  <c r="G35" i="12"/>
  <c r="BI35" i="12"/>
  <c r="AG35" i="12"/>
  <c r="E35" i="12"/>
  <c r="AE35" i="12"/>
  <c r="BA29" i="12"/>
  <c r="BC29" i="12"/>
  <c r="AW32" i="12"/>
  <c r="U32" i="12"/>
  <c r="BK32" i="12"/>
  <c r="AU32" i="12"/>
  <c r="S32" i="12"/>
  <c r="AS32" i="12"/>
  <c r="Q32" i="12"/>
  <c r="AK32" i="12"/>
  <c r="I32" i="12"/>
  <c r="AI32" i="12"/>
  <c r="BI32" i="12"/>
  <c r="AG32" i="12"/>
  <c r="AQ32" i="12"/>
  <c r="O32" i="12"/>
  <c r="AM32" i="12"/>
  <c r="K32" i="12"/>
  <c r="G32" i="12"/>
  <c r="AO32" i="12"/>
  <c r="M32" i="12"/>
  <c r="E32" i="12"/>
  <c r="U35" i="12"/>
  <c r="BE29" i="12"/>
  <c r="W35" i="12"/>
  <c r="AA30" i="12"/>
  <c r="BC30" i="12"/>
  <c r="AC30" i="12"/>
  <c r="BE30" i="12"/>
  <c r="AE30" i="12"/>
  <c r="BG30" i="12"/>
  <c r="E30" i="12"/>
  <c r="AG30" i="12"/>
  <c r="BI30" i="12"/>
  <c r="C33" i="12"/>
  <c r="AE33" i="12"/>
  <c r="BG33" i="12"/>
  <c r="BE33" i="12"/>
  <c r="G30" i="12"/>
  <c r="AI30" i="12"/>
  <c r="BK30" i="12"/>
  <c r="Y31" i="12"/>
  <c r="BA31" i="12"/>
  <c r="E33" i="12"/>
  <c r="AG33" i="12"/>
  <c r="BI33" i="12"/>
  <c r="W34" i="12"/>
  <c r="AY34" i="12"/>
  <c r="AA33" i="12"/>
  <c r="BC33" i="12"/>
  <c r="C30" i="12"/>
  <c r="AC33" i="12"/>
  <c r="I30" i="12"/>
  <c r="AK30" i="12"/>
  <c r="AA31" i="12"/>
  <c r="G33" i="12"/>
  <c r="AI33" i="12"/>
  <c r="BK33" i="12"/>
  <c r="Y34" i="12"/>
  <c r="BA34" i="12"/>
  <c r="K30" i="12"/>
  <c r="AM30" i="12"/>
  <c r="AC31" i="12"/>
  <c r="BE31" i="12"/>
  <c r="I33" i="12"/>
  <c r="AK33" i="12"/>
  <c r="AA34" i="12"/>
  <c r="BC34" i="12"/>
  <c r="M30" i="12"/>
  <c r="C31" i="12"/>
  <c r="AE31" i="12"/>
  <c r="K33" i="12"/>
  <c r="AC34" i="12"/>
  <c r="AA29" i="11"/>
  <c r="BC29" i="11"/>
  <c r="Y32" i="11"/>
  <c r="BA32" i="11"/>
  <c r="W35" i="11"/>
  <c r="AY35" i="11"/>
  <c r="AC29" i="11"/>
  <c r="BE29" i="11"/>
  <c r="S30" i="11"/>
  <c r="AU30" i="11"/>
  <c r="AA32" i="11"/>
  <c r="BC32" i="11"/>
  <c r="Q33" i="11"/>
  <c r="AS33" i="11"/>
  <c r="Y35" i="11"/>
  <c r="BA35" i="11"/>
  <c r="AC32" i="11"/>
  <c r="BE32" i="11"/>
  <c r="E29" i="11"/>
  <c r="AG29" i="11"/>
  <c r="BI29" i="11"/>
  <c r="AE32" i="11"/>
  <c r="AC35" i="11"/>
  <c r="G5" i="11"/>
  <c r="G29" i="11"/>
  <c r="BK29" i="11"/>
  <c r="E32" i="11"/>
  <c r="C35" i="11"/>
  <c r="AE35" i="11"/>
  <c r="I29" i="11"/>
  <c r="E35" i="11"/>
  <c r="AG35" i="11"/>
  <c r="BI35" i="11"/>
  <c r="I32" i="11"/>
  <c r="G35" i="11"/>
  <c r="AI35" i="11"/>
  <c r="AO29" i="11"/>
  <c r="C30" i="11"/>
  <c r="AE30" i="11"/>
  <c r="BG30" i="11"/>
  <c r="K32" i="11"/>
  <c r="AM32" i="11"/>
  <c r="AC33" i="11"/>
  <c r="BE33" i="11"/>
  <c r="I35" i="11"/>
  <c r="AK35" i="11"/>
  <c r="BE35" i="11"/>
  <c r="AG32" i="11"/>
  <c r="BC33" i="11"/>
  <c r="M29" i="11"/>
  <c r="K35" i="11"/>
  <c r="Q29" i="11"/>
  <c r="AS29" i="11"/>
  <c r="G30" i="11"/>
  <c r="AI30" i="11"/>
  <c r="BK30" i="11"/>
  <c r="Y31" i="11"/>
  <c r="BA31" i="11"/>
  <c r="O32" i="11"/>
  <c r="AQ32" i="11"/>
  <c r="E33" i="11"/>
  <c r="AG33" i="11"/>
  <c r="BI33" i="11"/>
  <c r="W34" i="11"/>
  <c r="AY34" i="11"/>
  <c r="M35" i="11"/>
  <c r="AO35" i="11"/>
  <c r="G32" i="11"/>
  <c r="O29" i="11"/>
  <c r="AQ29" i="11"/>
  <c r="E30" i="11"/>
  <c r="AG30" i="11"/>
  <c r="BI30" i="11"/>
  <c r="AM35" i="11"/>
  <c r="S29" i="11"/>
  <c r="AU29" i="11"/>
  <c r="I30" i="11"/>
  <c r="AK30" i="11"/>
  <c r="AA31" i="11"/>
  <c r="Q32" i="11"/>
  <c r="AS32" i="11"/>
  <c r="G33" i="11"/>
  <c r="AI33" i="11"/>
  <c r="BK33" i="11"/>
  <c r="Y34" i="11"/>
  <c r="BA34" i="11"/>
  <c r="O35" i="11"/>
  <c r="AQ35" i="11"/>
  <c r="BG32" i="11"/>
  <c r="AI29" i="11"/>
  <c r="AK29" i="11"/>
  <c r="AA30" i="11"/>
  <c r="BC30" i="11"/>
  <c r="AI32" i="11"/>
  <c r="BK32" i="11"/>
  <c r="BE30" i="11"/>
  <c r="U29" i="11"/>
  <c r="AW29" i="11"/>
  <c r="K30" i="11"/>
  <c r="AM30" i="11"/>
  <c r="AC31" i="11"/>
  <c r="BE31" i="11"/>
  <c r="S32" i="11"/>
  <c r="AU32" i="11"/>
  <c r="I33" i="11"/>
  <c r="AK33" i="11"/>
  <c r="AA34" i="11"/>
  <c r="BC34" i="11"/>
  <c r="Q35" i="11"/>
  <c r="AS35" i="11"/>
  <c r="C32" i="11"/>
  <c r="BI32" i="11"/>
  <c r="BG35" i="11"/>
  <c r="K29" i="11"/>
  <c r="AM29" i="11"/>
  <c r="AC30" i="11"/>
  <c r="AA33" i="11"/>
  <c r="BK35" i="11"/>
  <c r="M32" i="11"/>
  <c r="AO32" i="11"/>
  <c r="C33" i="11"/>
  <c r="AE33" i="11"/>
  <c r="BG33" i="11"/>
  <c r="W29" i="11"/>
  <c r="M30" i="11"/>
  <c r="C31" i="11"/>
  <c r="AE31" i="11"/>
  <c r="U32" i="11"/>
  <c r="K33" i="11"/>
  <c r="AC34" i="11"/>
  <c r="S35" i="11"/>
  <c r="BA30" i="10"/>
  <c r="Y30" i="10"/>
  <c r="AW30" i="10"/>
  <c r="AS30" i="10"/>
  <c r="AY30" i="10"/>
  <c r="W30" i="10"/>
  <c r="U30" i="10"/>
  <c r="Q30" i="10"/>
  <c r="K30" i="10"/>
  <c r="AU30" i="10"/>
  <c r="S30" i="10"/>
  <c r="AQ30" i="10"/>
  <c r="O30" i="10"/>
  <c r="AO30" i="10"/>
  <c r="M30" i="10"/>
  <c r="AM30" i="10"/>
  <c r="BG30" i="10"/>
  <c r="AE30" i="10"/>
  <c r="AK30" i="10"/>
  <c r="I30" i="10"/>
  <c r="AI30" i="10"/>
  <c r="G30" i="10"/>
  <c r="BI30" i="10"/>
  <c r="AG30" i="10"/>
  <c r="E30" i="10"/>
  <c r="C30" i="10"/>
  <c r="AA34" i="10"/>
  <c r="BC34" i="10"/>
  <c r="AC34" i="10"/>
  <c r="BE34" i="10"/>
  <c r="U35" i="10"/>
  <c r="AW35" i="10"/>
  <c r="G5" i="10"/>
  <c r="AA31" i="10"/>
  <c r="BC31" i="10"/>
  <c r="S32" i="10"/>
  <c r="AU32" i="10"/>
  <c r="C34" i="10"/>
  <c r="AE34" i="10"/>
  <c r="BG34" i="10"/>
  <c r="W35" i="10"/>
  <c r="AY35" i="10"/>
  <c r="Q29" i="10"/>
  <c r="AS29" i="10"/>
  <c r="AC31" i="10"/>
  <c r="BE31" i="10"/>
  <c r="U32" i="10"/>
  <c r="AW32" i="10"/>
  <c r="M33" i="10"/>
  <c r="AO33" i="10"/>
  <c r="E34" i="10"/>
  <c r="AG34" i="10"/>
  <c r="BI34" i="10"/>
  <c r="Y35" i="10"/>
  <c r="BA35" i="10"/>
  <c r="AA35" i="10"/>
  <c r="BC35" i="10"/>
  <c r="I34" i="10"/>
  <c r="AC35" i="10"/>
  <c r="BE35" i="10"/>
  <c r="K34" i="10"/>
  <c r="C35" i="10"/>
  <c r="AE35" i="10"/>
  <c r="BG35" i="10"/>
  <c r="AC32" i="10"/>
  <c r="BE32" i="10"/>
  <c r="M34" i="10"/>
  <c r="AO34" i="10"/>
  <c r="E35" i="10"/>
  <c r="AG35" i="10"/>
  <c r="BI35" i="10"/>
  <c r="K31" i="10"/>
  <c r="AM31" i="10"/>
  <c r="C32" i="10"/>
  <c r="AE32" i="10"/>
  <c r="BG32" i="10"/>
  <c r="W33" i="10"/>
  <c r="AY33" i="10"/>
  <c r="O34" i="10"/>
  <c r="AQ34" i="10"/>
  <c r="G35" i="10"/>
  <c r="AI35" i="10"/>
  <c r="G34" i="10"/>
  <c r="AI34" i="10"/>
  <c r="AK34" i="10"/>
  <c r="AA32" i="10"/>
  <c r="BC32" i="10"/>
  <c r="AM34" i="10"/>
  <c r="BE29" i="10"/>
  <c r="M31" i="10"/>
  <c r="AO31" i="10"/>
  <c r="Q34" i="10"/>
  <c r="I35" i="10"/>
  <c r="C29" i="10"/>
  <c r="BG29" i="10"/>
  <c r="O31" i="10"/>
  <c r="AQ31" i="10"/>
  <c r="G32" i="10"/>
  <c r="AI32" i="10"/>
  <c r="AA33" i="10"/>
  <c r="BC33" i="10"/>
  <c r="S34" i="10"/>
  <c r="AU34" i="10"/>
  <c r="K35" i="10"/>
  <c r="AM35" i="10"/>
  <c r="E32" i="10"/>
  <c r="AG32" i="10"/>
  <c r="BI32" i="10"/>
  <c r="AS34" i="10"/>
  <c r="AK35" i="10"/>
  <c r="E29" i="10"/>
  <c r="Q31" i="10"/>
  <c r="I32" i="10"/>
  <c r="AC33" i="10"/>
  <c r="U34" i="10"/>
  <c r="M35" i="10"/>
  <c r="I31" i="9"/>
  <c r="K31" i="9"/>
  <c r="M34" i="9"/>
  <c r="S30" i="9"/>
  <c r="M31" i="9"/>
  <c r="U33" i="9"/>
  <c r="O34" i="9"/>
  <c r="K34" i="9"/>
  <c r="U30" i="9"/>
  <c r="O31" i="9"/>
  <c r="W33" i="9"/>
  <c r="Q34" i="9"/>
  <c r="W30" i="9"/>
  <c r="Q31" i="9"/>
  <c r="Y33" i="9"/>
  <c r="AE34" i="9"/>
  <c r="Y30" i="9"/>
  <c r="S31" i="9"/>
  <c r="AO33" i="9"/>
  <c r="AG34" i="9"/>
  <c r="AI34" i="9"/>
  <c r="AK34" i="9"/>
  <c r="AU30" i="9"/>
  <c r="AK31" i="9"/>
  <c r="AU33" i="9"/>
  <c r="BG34" i="9"/>
  <c r="AW30" i="9"/>
  <c r="AM31" i="9"/>
  <c r="AW33" i="9"/>
  <c r="BI34" i="9"/>
  <c r="BK34" i="9"/>
  <c r="G34" i="9"/>
  <c r="I34" i="9"/>
  <c r="W35" i="9"/>
  <c r="BA32" i="9"/>
  <c r="AY33" i="9"/>
  <c r="AA35" i="9"/>
  <c r="W32" i="9"/>
  <c r="BA29" i="9"/>
  <c r="BA33" i="9"/>
  <c r="AM34" i="9"/>
  <c r="AY35" i="9"/>
  <c r="Y32" i="9"/>
  <c r="AY32" i="9"/>
  <c r="Y35" i="9"/>
  <c r="AW35" i="9"/>
  <c r="M33" i="9"/>
  <c r="AE31" i="9"/>
  <c r="AQ31" i="9"/>
  <c r="O33" i="9"/>
  <c r="AO34" i="9"/>
  <c r="BA35" i="9"/>
  <c r="U35" i="9"/>
  <c r="AO31" i="9"/>
  <c r="O30" i="9"/>
  <c r="E31" i="9"/>
  <c r="AS31" i="9"/>
  <c r="Q33" i="9"/>
  <c r="C34" i="9"/>
  <c r="AQ34" i="9"/>
  <c r="BC35" i="9"/>
  <c r="Y29" i="9"/>
  <c r="Q30" i="9"/>
  <c r="G31" i="9"/>
  <c r="AU31" i="9"/>
  <c r="S33" i="9"/>
  <c r="E34" i="9"/>
  <c r="AS34" i="9"/>
  <c r="BC29" i="9"/>
  <c r="AA32" i="9"/>
  <c r="BC32" i="9"/>
  <c r="C29" i="9"/>
  <c r="AC32" i="9"/>
  <c r="BE32" i="9"/>
  <c r="AG29" i="9"/>
  <c r="BI29" i="9"/>
  <c r="AC35" i="9"/>
  <c r="BE35" i="9"/>
  <c r="AI29" i="9"/>
  <c r="BK29" i="9"/>
  <c r="E32" i="9"/>
  <c r="C35" i="9"/>
  <c r="AE35" i="9"/>
  <c r="BG35" i="9"/>
  <c r="G32" i="9"/>
  <c r="G35" i="9"/>
  <c r="AI35" i="9"/>
  <c r="BK35" i="9"/>
  <c r="M29" i="9"/>
  <c r="AO29" i="9"/>
  <c r="C30" i="9"/>
  <c r="AE30" i="9"/>
  <c r="BG30" i="9"/>
  <c r="U31" i="9"/>
  <c r="AW31" i="9"/>
  <c r="K32" i="9"/>
  <c r="AM32" i="9"/>
  <c r="AC33" i="9"/>
  <c r="BE33" i="9"/>
  <c r="S34" i="9"/>
  <c r="AU34" i="9"/>
  <c r="I35" i="9"/>
  <c r="AK35" i="9"/>
  <c r="AK29" i="9"/>
  <c r="E35" i="9"/>
  <c r="AG35" i="9"/>
  <c r="BI35" i="9"/>
  <c r="K29" i="9"/>
  <c r="AM29" i="9"/>
  <c r="AC30" i="9"/>
  <c r="BE30" i="9"/>
  <c r="AA33" i="9"/>
  <c r="O29" i="9"/>
  <c r="AQ29" i="9"/>
  <c r="E30" i="9"/>
  <c r="AG30" i="9"/>
  <c r="BI30" i="9"/>
  <c r="W31" i="9"/>
  <c r="AY31" i="9"/>
  <c r="M32" i="9"/>
  <c r="AO32" i="9"/>
  <c r="C33" i="9"/>
  <c r="AE33" i="9"/>
  <c r="BG33" i="9"/>
  <c r="U34" i="9"/>
  <c r="AW34" i="9"/>
  <c r="K35" i="9"/>
  <c r="AM35" i="9"/>
  <c r="BG29" i="9"/>
  <c r="AE32" i="9"/>
  <c r="AG32" i="9"/>
  <c r="Q29" i="9"/>
  <c r="AS29" i="9"/>
  <c r="G30" i="9"/>
  <c r="AI30" i="9"/>
  <c r="BK30" i="9"/>
  <c r="Y31" i="9"/>
  <c r="BA31" i="9"/>
  <c r="O32" i="9"/>
  <c r="AQ32" i="9"/>
  <c r="E33" i="9"/>
  <c r="AG33" i="9"/>
  <c r="BI33" i="9"/>
  <c r="W34" i="9"/>
  <c r="AY34" i="9"/>
  <c r="M35" i="9"/>
  <c r="AO35" i="9"/>
  <c r="AC29" i="9"/>
  <c r="E29" i="9"/>
  <c r="I29" i="9"/>
  <c r="AA30" i="9"/>
  <c r="AI32" i="9"/>
  <c r="I32" i="9"/>
  <c r="AK32" i="9"/>
  <c r="BC33" i="9"/>
  <c r="S29" i="9"/>
  <c r="AU29" i="9"/>
  <c r="I30" i="9"/>
  <c r="AK30" i="9"/>
  <c r="AA31" i="9"/>
  <c r="BC31" i="9"/>
  <c r="Q32" i="9"/>
  <c r="AS32" i="9"/>
  <c r="G33" i="9"/>
  <c r="AI33" i="9"/>
  <c r="BK33" i="9"/>
  <c r="Y34" i="9"/>
  <c r="BA34" i="9"/>
  <c r="O35" i="9"/>
  <c r="AQ35" i="9"/>
  <c r="AA29" i="9"/>
  <c r="BE29" i="9"/>
  <c r="BI32" i="9"/>
  <c r="U29" i="9"/>
  <c r="AW29" i="9"/>
  <c r="K30" i="9"/>
  <c r="AM30" i="9"/>
  <c r="AC31" i="9"/>
  <c r="BE31" i="9"/>
  <c r="S32" i="9"/>
  <c r="AU32" i="9"/>
  <c r="I33" i="9"/>
  <c r="AK33" i="9"/>
  <c r="AA34" i="9"/>
  <c r="BC34" i="9"/>
  <c r="Q35" i="9"/>
  <c r="AS35" i="9"/>
  <c r="AE29" i="9"/>
  <c r="C32" i="9"/>
  <c r="BG32" i="9"/>
  <c r="G5" i="9"/>
  <c r="G29" i="9"/>
  <c r="BC30" i="9"/>
  <c r="BK32" i="9"/>
  <c r="W29" i="9"/>
  <c r="M30" i="9"/>
  <c r="C31" i="9"/>
  <c r="U32" i="9"/>
  <c r="K33" i="9"/>
  <c r="AC34" i="9"/>
  <c r="S35" i="9"/>
  <c r="O33" i="8"/>
  <c r="AW35" i="8"/>
  <c r="AM34" i="8"/>
  <c r="W32" i="8"/>
  <c r="S33" i="8"/>
  <c r="E34" i="8"/>
  <c r="AO34" i="8"/>
  <c r="BA35" i="8"/>
  <c r="BA33" i="8"/>
  <c r="C34" i="8"/>
  <c r="AK31" i="8"/>
  <c r="AA32" i="8"/>
  <c r="W33" i="8"/>
  <c r="I34" i="8"/>
  <c r="AS34" i="8"/>
  <c r="BE35" i="8"/>
  <c r="AK34" i="8"/>
  <c r="C32" i="8"/>
  <c r="U33" i="8"/>
  <c r="AQ34" i="8"/>
  <c r="AE31" i="8"/>
  <c r="AM31" i="8"/>
  <c r="AC32" i="8"/>
  <c r="Y33" i="8"/>
  <c r="K34" i="8"/>
  <c r="AU34" i="8"/>
  <c r="AY35" i="8"/>
  <c r="Y32" i="8"/>
  <c r="G34" i="8"/>
  <c r="BC35" i="8"/>
  <c r="O30" i="8"/>
  <c r="E31" i="8"/>
  <c r="AO31" i="8"/>
  <c r="AE32" i="8"/>
  <c r="AO33" i="8"/>
  <c r="M34" i="8"/>
  <c r="AW34" i="8"/>
  <c r="AY33" i="8"/>
  <c r="Y35" i="8"/>
  <c r="AA35" i="8"/>
  <c r="M33" i="8"/>
  <c r="AI34" i="8"/>
  <c r="BG32" i="8"/>
  <c r="Q33" i="8"/>
  <c r="BG29" i="8"/>
  <c r="BI29" i="8"/>
  <c r="Q30" i="8"/>
  <c r="G31" i="8"/>
  <c r="AQ31" i="8"/>
  <c r="AQ33" i="8"/>
  <c r="O34" i="8"/>
  <c r="BG34" i="8"/>
  <c r="C29" i="8"/>
  <c r="E29" i="8"/>
  <c r="AC29" i="8"/>
  <c r="AE29" i="8"/>
  <c r="AU35" i="8"/>
  <c r="S35" i="8"/>
  <c r="AI35" i="8"/>
  <c r="G35" i="8"/>
  <c r="AG35" i="8"/>
  <c r="AE35" i="8"/>
  <c r="AS35" i="8"/>
  <c r="Q35" i="8"/>
  <c r="BG35" i="8"/>
  <c r="AQ35" i="8"/>
  <c r="O35" i="8"/>
  <c r="BI35" i="8"/>
  <c r="AO35" i="8"/>
  <c r="M35" i="8"/>
  <c r="AM35" i="8"/>
  <c r="K35" i="8"/>
  <c r="AK35" i="8"/>
  <c r="I35" i="8"/>
  <c r="E35" i="8"/>
  <c r="C35" i="8"/>
  <c r="AY29" i="8"/>
  <c r="W29" i="8"/>
  <c r="AQ29" i="8"/>
  <c r="O29" i="8"/>
  <c r="K29" i="8"/>
  <c r="AK29" i="8"/>
  <c r="I29" i="8"/>
  <c r="G29" i="8"/>
  <c r="AW29" i="8"/>
  <c r="U29" i="8"/>
  <c r="AU29" i="8"/>
  <c r="S29" i="8"/>
  <c r="M29" i="8"/>
  <c r="AM29" i="8"/>
  <c r="AS29" i="8"/>
  <c r="Q29" i="8"/>
  <c r="AO29" i="8"/>
  <c r="AI29" i="8"/>
  <c r="Y29" i="8"/>
  <c r="BA29" i="8"/>
  <c r="BC29" i="8"/>
  <c r="AW32" i="8"/>
  <c r="U32" i="8"/>
  <c r="AO32" i="8"/>
  <c r="AM32" i="8"/>
  <c r="AK32" i="8"/>
  <c r="I32" i="8"/>
  <c r="AU32" i="8"/>
  <c r="S32" i="8"/>
  <c r="E32" i="8"/>
  <c r="AS32" i="8"/>
  <c r="Q32" i="8"/>
  <c r="M32" i="8"/>
  <c r="K32" i="8"/>
  <c r="AI32" i="8"/>
  <c r="BI32" i="8"/>
  <c r="AQ32" i="8"/>
  <c r="O32" i="8"/>
  <c r="G32" i="8"/>
  <c r="AG32" i="8"/>
  <c r="U35" i="8"/>
  <c r="G5" i="8"/>
  <c r="AA29" i="8"/>
  <c r="BE29" i="8"/>
  <c r="W35" i="8"/>
  <c r="BE30" i="8"/>
  <c r="C30" i="8"/>
  <c r="BE33" i="8"/>
  <c r="AA33" i="8"/>
  <c r="BG30" i="8"/>
  <c r="G30" i="8"/>
  <c r="AI30" i="8"/>
  <c r="Y31" i="8"/>
  <c r="BA31" i="8"/>
  <c r="E33" i="8"/>
  <c r="AG33" i="8"/>
  <c r="BI33" i="8"/>
  <c r="W34" i="8"/>
  <c r="AY34" i="8"/>
  <c r="BC30" i="8"/>
  <c r="AC30" i="8"/>
  <c r="AE30" i="8"/>
  <c r="C33" i="8"/>
  <c r="AE33" i="8"/>
  <c r="BG33" i="8"/>
  <c r="I30" i="8"/>
  <c r="AK30" i="8"/>
  <c r="AA31" i="8"/>
  <c r="BC31" i="8"/>
  <c r="G33" i="8"/>
  <c r="AI33" i="8"/>
  <c r="Y34" i="8"/>
  <c r="BA34" i="8"/>
  <c r="AC33" i="8"/>
  <c r="K30" i="8"/>
  <c r="AM30" i="8"/>
  <c r="AC31" i="8"/>
  <c r="BE31" i="8"/>
  <c r="I33" i="8"/>
  <c r="AK33" i="8"/>
  <c r="AA34" i="8"/>
  <c r="BC34" i="8"/>
  <c r="AA30" i="8"/>
  <c r="BC33" i="8"/>
  <c r="E30" i="8"/>
  <c r="AG30" i="8"/>
  <c r="BI30" i="8"/>
  <c r="M30" i="8"/>
  <c r="C31" i="8"/>
  <c r="K33" i="8"/>
  <c r="AC34" i="8"/>
  <c r="BC32" i="7"/>
  <c r="E30" i="7"/>
  <c r="AE30" i="7"/>
  <c r="AG32" i="7"/>
  <c r="Y35" i="7"/>
  <c r="M29" i="7"/>
  <c r="Y33" i="7"/>
  <c r="AS30" i="7"/>
  <c r="Q30" i="7"/>
  <c r="AK30" i="7"/>
  <c r="I30" i="7"/>
  <c r="AQ30" i="7"/>
  <c r="O30" i="7"/>
  <c r="AO30" i="7"/>
  <c r="M30" i="7"/>
  <c r="AM30" i="7"/>
  <c r="K30" i="7"/>
  <c r="AU30" i="7"/>
  <c r="AW30" i="7"/>
  <c r="BE32" i="7"/>
  <c r="AC32" i="7"/>
  <c r="BA32" i="7"/>
  <c r="Y32" i="7"/>
  <c r="AU32" i="7"/>
  <c r="S32" i="7"/>
  <c r="AS32" i="7"/>
  <c r="Q32" i="7"/>
  <c r="AQ32" i="7"/>
  <c r="O32" i="7"/>
  <c r="AY32" i="7"/>
  <c r="W32" i="7"/>
  <c r="AW32" i="7"/>
  <c r="U32" i="7"/>
  <c r="AO32" i="7"/>
  <c r="C32" i="7"/>
  <c r="BG32" i="7"/>
  <c r="G30" i="7"/>
  <c r="BC30" i="7"/>
  <c r="E32" i="7"/>
  <c r="BI32" i="7"/>
  <c r="S30" i="7"/>
  <c r="BE30" i="7"/>
  <c r="AO35" i="7"/>
  <c r="M35" i="7"/>
  <c r="BE35" i="7"/>
  <c r="S29" i="7"/>
  <c r="AY29" i="7"/>
  <c r="W29" i="7"/>
  <c r="AW29" i="7"/>
  <c r="U29" i="7"/>
  <c r="AM29" i="7"/>
  <c r="I32" i="7"/>
  <c r="BC33" i="7"/>
  <c r="C35" i="7"/>
  <c r="BG35" i="7"/>
  <c r="C29" i="7"/>
  <c r="W30" i="7"/>
  <c r="BI30" i="7"/>
  <c r="K32" i="7"/>
  <c r="BE33" i="7"/>
  <c r="E35" i="7"/>
  <c r="BI35" i="7"/>
  <c r="E29" i="7"/>
  <c r="Y30" i="7"/>
  <c r="BK30" i="7"/>
  <c r="M32" i="7"/>
  <c r="C33" i="7"/>
  <c r="G35" i="7"/>
  <c r="BK35" i="7"/>
  <c r="C30" i="7"/>
  <c r="AY30" i="7"/>
  <c r="G32" i="7"/>
  <c r="BK32" i="7"/>
  <c r="U30" i="7"/>
  <c r="BG30" i="7"/>
  <c r="AU33" i="7"/>
  <c r="S33" i="7"/>
  <c r="AQ33" i="7"/>
  <c r="O33" i="7"/>
  <c r="AK33" i="7"/>
  <c r="I33" i="7"/>
  <c r="BK33" i="7"/>
  <c r="AI33" i="7"/>
  <c r="G33" i="7"/>
  <c r="BI33" i="7"/>
  <c r="AG33" i="7"/>
  <c r="E33" i="7"/>
  <c r="AO33" i="7"/>
  <c r="M33" i="7"/>
  <c r="AM33" i="7"/>
  <c r="K33" i="7"/>
  <c r="G29" i="7"/>
  <c r="AA30" i="7"/>
  <c r="Q33" i="7"/>
  <c r="I35" i="7"/>
  <c r="BA30" i="7"/>
  <c r="AA32" i="7"/>
  <c r="G5" i="7"/>
  <c r="I29" i="7"/>
  <c r="BE29" i="7"/>
  <c r="AC30" i="7"/>
  <c r="AE32" i="7"/>
  <c r="U33" i="7"/>
  <c r="K35" i="7"/>
  <c r="AC31" i="7"/>
  <c r="AA34" i="7"/>
  <c r="BC34" i="7"/>
  <c r="Q35" i="7"/>
  <c r="AS35" i="7"/>
  <c r="C31" i="7"/>
  <c r="AE31" i="7"/>
  <c r="BG31" i="7"/>
  <c r="AC34" i="7"/>
  <c r="BE34" i="7"/>
  <c r="S35" i="7"/>
  <c r="AU35" i="7"/>
  <c r="Y29" i="7"/>
  <c r="BA29" i="7"/>
  <c r="E31" i="7"/>
  <c r="AG31" i="7"/>
  <c r="BI31" i="7"/>
  <c r="C34" i="7"/>
  <c r="AE34" i="7"/>
  <c r="BG34" i="7"/>
  <c r="U35" i="7"/>
  <c r="AW35" i="7"/>
  <c r="AA31" i="7"/>
  <c r="BC31" i="7"/>
  <c r="O35" i="7"/>
  <c r="AQ35" i="7"/>
  <c r="BE31" i="7"/>
  <c r="AA29" i="7"/>
  <c r="G31" i="7"/>
  <c r="AI31" i="7"/>
  <c r="E34" i="7"/>
  <c r="AG34" i="7"/>
  <c r="W35" i="7"/>
  <c r="AY35" i="7"/>
  <c r="AA35" i="7"/>
  <c r="I29" i="6"/>
  <c r="AM31" i="6"/>
  <c r="E35" i="6"/>
  <c r="K29" i="6"/>
  <c r="E31" i="6"/>
  <c r="AO31" i="6"/>
  <c r="G35" i="6"/>
  <c r="Y29" i="6"/>
  <c r="G31" i="6"/>
  <c r="AS31" i="6"/>
  <c r="C34" i="6"/>
  <c r="AK34" i="6"/>
  <c r="Y35" i="6"/>
  <c r="AE29" i="6"/>
  <c r="M31" i="6"/>
  <c r="AY31" i="6"/>
  <c r="E34" i="6"/>
  <c r="BG31" i="6"/>
  <c r="I34" i="6"/>
  <c r="AW35" i="6"/>
  <c r="AM34" i="6"/>
  <c r="AG35" i="6"/>
  <c r="AQ34" i="6"/>
  <c r="BA29" i="6"/>
  <c r="U31" i="6"/>
  <c r="S33" i="6"/>
  <c r="K34" i="6"/>
  <c r="AU34" i="6"/>
  <c r="AY35" i="6"/>
  <c r="AI34" i="6"/>
  <c r="W35" i="6"/>
  <c r="AK29" i="6"/>
  <c r="Q31" i="6"/>
  <c r="BA31" i="6"/>
  <c r="G34" i="6"/>
  <c r="AI35" i="6"/>
  <c r="AM29" i="6"/>
  <c r="S31" i="6"/>
  <c r="Q33" i="6"/>
  <c r="AS34" i="6"/>
  <c r="BC29" i="6"/>
  <c r="W31" i="6"/>
  <c r="Y33" i="6"/>
  <c r="M34" i="6"/>
  <c r="AW34" i="6"/>
  <c r="BA35" i="6"/>
  <c r="C29" i="6"/>
  <c r="AK31" i="6"/>
  <c r="AG34" i="6"/>
  <c r="U35" i="6"/>
  <c r="AA29" i="6"/>
  <c r="I31" i="6"/>
  <c r="AU31" i="6"/>
  <c r="AC29" i="6"/>
  <c r="K31" i="6"/>
  <c r="AW31" i="6"/>
  <c r="AA33" i="6"/>
  <c r="O34" i="6"/>
  <c r="BA34" i="6"/>
  <c r="BG35" i="6"/>
  <c r="O30" i="6"/>
  <c r="Q30" i="6"/>
  <c r="S30" i="6"/>
  <c r="AW32" i="6"/>
  <c r="U32" i="6"/>
  <c r="Q32" i="6"/>
  <c r="O32" i="6"/>
  <c r="M32" i="6"/>
  <c r="AU32" i="6"/>
  <c r="S32" i="6"/>
  <c r="AS32" i="6"/>
  <c r="AO32" i="6"/>
  <c r="AM32" i="6"/>
  <c r="K32" i="6"/>
  <c r="AQ32" i="6"/>
  <c r="AG32" i="6"/>
  <c r="E32" i="6"/>
  <c r="AE32" i="6"/>
  <c r="C32" i="6"/>
  <c r="BG32" i="6"/>
  <c r="BC33" i="6"/>
  <c r="U30" i="6"/>
  <c r="BC30" i="6"/>
  <c r="W29" i="6"/>
  <c r="Q29" i="6"/>
  <c r="U29" i="6"/>
  <c r="S29" i="6"/>
  <c r="O29" i="6"/>
  <c r="M29" i="6"/>
  <c r="AO29" i="6"/>
  <c r="BG29" i="6"/>
  <c r="AI29" i="6"/>
  <c r="G29" i="6"/>
  <c r="AG29" i="6"/>
  <c r="E29" i="6"/>
  <c r="I32" i="6"/>
  <c r="AA30" i="6"/>
  <c r="AC30" i="6"/>
  <c r="AM33" i="6"/>
  <c r="K33" i="6"/>
  <c r="BG33" i="6"/>
  <c r="G33" i="6"/>
  <c r="C33" i="6"/>
  <c r="AK33" i="6"/>
  <c r="I33" i="6"/>
  <c r="AI33" i="6"/>
  <c r="AE33" i="6"/>
  <c r="BE33" i="6"/>
  <c r="AC33" i="6"/>
  <c r="AG33" i="6"/>
  <c r="E33" i="6"/>
  <c r="AY33" i="6"/>
  <c r="W33" i="6"/>
  <c r="AW33" i="6"/>
  <c r="U33" i="6"/>
  <c r="G32" i="6"/>
  <c r="AO30" i="6"/>
  <c r="M30" i="6"/>
  <c r="AK30" i="6"/>
  <c r="I30" i="6"/>
  <c r="E30" i="6"/>
  <c r="AM30" i="6"/>
  <c r="K30" i="6"/>
  <c r="BG30" i="6"/>
  <c r="AI30" i="6"/>
  <c r="G30" i="6"/>
  <c r="AG30" i="6"/>
  <c r="AE30" i="6"/>
  <c r="C30" i="6"/>
  <c r="BA30" i="6"/>
  <c r="Y30" i="6"/>
  <c r="W30" i="6"/>
  <c r="W32" i="6"/>
  <c r="O33" i="6"/>
  <c r="AA35" i="6"/>
  <c r="BC35" i="6"/>
  <c r="AC35" i="6"/>
  <c r="BE35" i="6"/>
  <c r="G5" i="6"/>
  <c r="O31" i="6"/>
  <c r="AQ31" i="6"/>
  <c r="AO34" i="6"/>
  <c r="C35" i="6"/>
  <c r="AE35" i="6"/>
  <c r="W34" i="6"/>
  <c r="AY34" i="6"/>
  <c r="M35" i="6"/>
  <c r="AO35" i="6"/>
  <c r="AK35" i="6"/>
  <c r="K35" i="6"/>
  <c r="BC31" i="6"/>
  <c r="AC31" i="6"/>
  <c r="BE31" i="6"/>
  <c r="AA34" i="6"/>
  <c r="BC34" i="6"/>
  <c r="Q35" i="6"/>
  <c r="AS35" i="6"/>
  <c r="I35" i="6"/>
  <c r="AM35" i="6"/>
  <c r="AA31" i="6"/>
  <c r="O35" i="6"/>
  <c r="AQ35" i="6"/>
  <c r="C31" i="6"/>
  <c r="AE31" i="6"/>
  <c r="AC34" i="6"/>
  <c r="S35" i="6"/>
  <c r="D2" i="2"/>
  <c r="B29" i="1"/>
  <c r="B30" i="1"/>
  <c r="B31" i="1"/>
  <c r="B32" i="1"/>
  <c r="B33" i="1"/>
  <c r="A29" i="1"/>
  <c r="A30" i="1"/>
  <c r="A31" i="1"/>
  <c r="A32" i="1"/>
  <c r="A33" i="1"/>
  <c r="B35" i="1"/>
  <c r="A35" i="1"/>
  <c r="B34" i="1"/>
  <c r="A34" i="1"/>
  <c r="A1" i="1" l="1"/>
  <c r="J1" i="2"/>
  <c r="P8" i="18"/>
  <c r="F6" i="18"/>
  <c r="G10" i="18"/>
  <c r="P7" i="18"/>
  <c r="H6" i="18"/>
  <c r="M10" i="18"/>
  <c r="P12" i="18"/>
  <c r="O6" i="18"/>
  <c r="O9" i="18"/>
  <c r="I9" i="18"/>
  <c r="G6" i="18"/>
  <c r="F9" i="18"/>
  <c r="M9" i="18"/>
  <c r="M8" i="18"/>
  <c r="O12" i="18"/>
  <c r="F12" i="18"/>
  <c r="I7" i="18"/>
  <c r="I11" i="18"/>
  <c r="F10" i="18"/>
  <c r="G12" i="18"/>
  <c r="M12" i="18"/>
  <c r="O7" i="18"/>
  <c r="M11" i="18"/>
  <c r="I6" i="18"/>
  <c r="N8" i="18"/>
  <c r="H12" i="18"/>
  <c r="O8" i="18"/>
  <c r="J12" i="18"/>
  <c r="M7" i="18"/>
  <c r="G8" i="18"/>
  <c r="F8" i="18"/>
  <c r="O10" i="18"/>
  <c r="G7" i="18"/>
  <c r="J8" i="18"/>
  <c r="M6" i="18"/>
  <c r="G9" i="18"/>
  <c r="O11" i="18"/>
  <c r="P10" i="18"/>
  <c r="H8" i="18"/>
  <c r="G11" i="18"/>
  <c r="P6" i="18"/>
  <c r="P11" i="18"/>
  <c r="P9" i="18"/>
  <c r="N9" i="18"/>
  <c r="N6" i="18"/>
  <c r="N7" i="18"/>
  <c r="N10" i="18"/>
  <c r="N11" i="18"/>
  <c r="N12" i="18"/>
  <c r="L12" i="18"/>
  <c r="L9" i="18"/>
  <c r="L10" i="18"/>
  <c r="L6" i="18"/>
  <c r="L8" i="18"/>
  <c r="L7" i="18"/>
  <c r="L11" i="18"/>
  <c r="K11" i="18"/>
  <c r="K6" i="18"/>
  <c r="K8" i="18"/>
  <c r="K12" i="18"/>
  <c r="K9" i="18"/>
  <c r="K7" i="18"/>
  <c r="K10" i="18"/>
  <c r="J6" i="18"/>
  <c r="J9" i="18"/>
  <c r="J11" i="18"/>
  <c r="J7" i="18"/>
  <c r="J10" i="18"/>
  <c r="I8" i="18"/>
  <c r="I10" i="18"/>
  <c r="I12" i="18"/>
  <c r="H10" i="18"/>
  <c r="H9" i="18"/>
  <c r="H7" i="18"/>
  <c r="H11" i="18"/>
  <c r="F7" i="18"/>
  <c r="F11" i="18"/>
  <c r="A1" i="6"/>
  <c r="F6" i="16"/>
  <c r="E6" i="16"/>
  <c r="E4" i="16"/>
  <c r="D6" i="16"/>
  <c r="C6" i="16"/>
  <c r="E7" i="15"/>
  <c r="G6" i="16"/>
  <c r="C6" i="15"/>
  <c r="H6" i="16"/>
  <c r="C4" i="15"/>
  <c r="G4" i="16"/>
  <c r="A1" i="15"/>
  <c r="I4" i="15"/>
  <c r="G7" i="15"/>
  <c r="C7" i="16"/>
  <c r="I7" i="15"/>
  <c r="C4" i="16"/>
  <c r="E7" i="16"/>
  <c r="A1" i="16"/>
  <c r="F6" i="15"/>
  <c r="G7" i="16"/>
  <c r="G6" i="15"/>
  <c r="E6" i="15"/>
  <c r="H6" i="15"/>
  <c r="E4" i="15"/>
  <c r="I6" i="15"/>
  <c r="D6" i="15"/>
  <c r="J6" i="15"/>
  <c r="C7" i="15"/>
  <c r="G4" i="15"/>
  <c r="I5" i="16"/>
  <c r="I7" i="16" s="1"/>
  <c r="K5" i="15"/>
  <c r="E7" i="14"/>
  <c r="A1" i="13"/>
  <c r="G6" i="12"/>
  <c r="D6" i="11"/>
  <c r="H6" i="9"/>
  <c r="A1" i="8"/>
  <c r="G6" i="7"/>
  <c r="C7" i="9"/>
  <c r="G7" i="14"/>
  <c r="H6" i="12"/>
  <c r="C7" i="11"/>
  <c r="E7" i="10"/>
  <c r="C7" i="14"/>
  <c r="H6" i="13"/>
  <c r="E6" i="13"/>
  <c r="F6" i="12"/>
  <c r="H6" i="11"/>
  <c r="E4" i="9"/>
  <c r="E4" i="12"/>
  <c r="E6" i="12"/>
  <c r="E7" i="11"/>
  <c r="G6" i="10"/>
  <c r="F6" i="9"/>
  <c r="F6" i="14"/>
  <c r="E7" i="13"/>
  <c r="E7" i="12"/>
  <c r="C7" i="12"/>
  <c r="G7" i="11"/>
  <c r="G6" i="14"/>
  <c r="E6" i="14"/>
  <c r="G7" i="13"/>
  <c r="H6" i="14"/>
  <c r="D6" i="14"/>
  <c r="E4" i="14"/>
  <c r="E4" i="11"/>
  <c r="A1" i="11"/>
  <c r="C4" i="10"/>
  <c r="G6" i="13"/>
  <c r="G4" i="13"/>
  <c r="F6" i="13"/>
  <c r="I4" i="12"/>
  <c r="D6" i="12"/>
  <c r="H6" i="10"/>
  <c r="F6" i="10"/>
  <c r="E7" i="9"/>
  <c r="D6" i="8"/>
  <c r="G7" i="9"/>
  <c r="G4" i="9"/>
  <c r="G6" i="8"/>
  <c r="C4" i="13"/>
  <c r="C7" i="13"/>
  <c r="C6" i="12"/>
  <c r="G4" i="11"/>
  <c r="E6" i="10"/>
  <c r="C6" i="8"/>
  <c r="C6" i="9"/>
  <c r="G7" i="8"/>
  <c r="C6" i="14"/>
  <c r="H6" i="8"/>
  <c r="G7" i="12"/>
  <c r="F6" i="11"/>
  <c r="A1" i="9"/>
  <c r="D6" i="13"/>
  <c r="C4" i="12"/>
  <c r="D6" i="10"/>
  <c r="E6" i="9"/>
  <c r="C4" i="8"/>
  <c r="G4" i="10"/>
  <c r="G6" i="11"/>
  <c r="C6" i="13"/>
  <c r="A1" i="12"/>
  <c r="C6" i="10"/>
  <c r="D6" i="9"/>
  <c r="G4" i="14"/>
  <c r="E4" i="13"/>
  <c r="I6" i="12"/>
  <c r="C4" i="9"/>
  <c r="C4" i="14"/>
  <c r="J6" i="12"/>
  <c r="A1" i="14"/>
  <c r="E4" i="7"/>
  <c r="F6" i="7"/>
  <c r="I7" i="12"/>
  <c r="G7" i="10"/>
  <c r="C6" i="11"/>
  <c r="E7" i="8"/>
  <c r="A1" i="7"/>
  <c r="C4" i="11"/>
  <c r="C7" i="8"/>
  <c r="E4" i="10"/>
  <c r="F6" i="8"/>
  <c r="E7" i="7"/>
  <c r="C7" i="7"/>
  <c r="G6" i="9"/>
  <c r="A1" i="10"/>
  <c r="E6" i="8"/>
  <c r="G4" i="12"/>
  <c r="G4" i="7"/>
  <c r="C4" i="7"/>
  <c r="D6" i="7"/>
  <c r="E6" i="11"/>
  <c r="J6" i="9"/>
  <c r="C6" i="7"/>
  <c r="C7" i="10"/>
  <c r="E6" i="7"/>
  <c r="G7" i="7"/>
  <c r="H6" i="7"/>
  <c r="G4" i="8"/>
  <c r="E4" i="8"/>
  <c r="I5" i="14"/>
  <c r="I7" i="14" s="1"/>
  <c r="I5" i="13"/>
  <c r="J6" i="13" s="1"/>
  <c r="K5" i="12"/>
  <c r="K4" i="12" s="1"/>
  <c r="I5" i="11"/>
  <c r="I5" i="10"/>
  <c r="I4" i="10" s="1"/>
  <c r="I5" i="9"/>
  <c r="I6" i="9" s="1"/>
  <c r="I5" i="8"/>
  <c r="I4" i="8" s="1"/>
  <c r="I5" i="7"/>
  <c r="E4" i="6"/>
  <c r="G4" i="6"/>
  <c r="E7" i="6"/>
  <c r="C4" i="6"/>
  <c r="C7" i="6"/>
  <c r="G7" i="6"/>
  <c r="D6" i="6"/>
  <c r="C6" i="6"/>
  <c r="G6" i="6"/>
  <c r="H6" i="6"/>
  <c r="BG5" i="6"/>
  <c r="BG4" i="6" s="1"/>
  <c r="F6" i="6"/>
  <c r="E6" i="6"/>
  <c r="I5" i="6"/>
  <c r="J6" i="6" s="1"/>
  <c r="D6" i="1"/>
  <c r="C6" i="1"/>
  <c r="C7" i="1"/>
  <c r="C4" i="1"/>
  <c r="G1" i="2"/>
  <c r="Q35" i="1"/>
  <c r="AS35" i="1"/>
  <c r="S35" i="1"/>
  <c r="AU35" i="1"/>
  <c r="U35" i="1"/>
  <c r="AW35" i="1"/>
  <c r="W35" i="1"/>
  <c r="AY35" i="1"/>
  <c r="Y35" i="1"/>
  <c r="BA35" i="1"/>
  <c r="K35" i="1"/>
  <c r="BG35" i="1"/>
  <c r="M35" i="1"/>
  <c r="BI35" i="1"/>
  <c r="O35" i="1"/>
  <c r="BK35" i="1"/>
  <c r="C35" i="1"/>
  <c r="AE35" i="1"/>
  <c r="AG35" i="1"/>
  <c r="AI35" i="1"/>
  <c r="AK35" i="1"/>
  <c r="AM35" i="1"/>
  <c r="AO35" i="1"/>
  <c r="E35" i="1"/>
  <c r="AQ35" i="1"/>
  <c r="G35" i="1"/>
  <c r="BC35" i="1"/>
  <c r="I35" i="1"/>
  <c r="BE35" i="1"/>
  <c r="AA35" i="1"/>
  <c r="AC35" i="1"/>
  <c r="Y33" i="1"/>
  <c r="BA33" i="1"/>
  <c r="AA33" i="1"/>
  <c r="BC33" i="1"/>
  <c r="AC33" i="1"/>
  <c r="BE33" i="1"/>
  <c r="AE33" i="1"/>
  <c r="BG33" i="1"/>
  <c r="E33" i="1"/>
  <c r="AG33" i="1"/>
  <c r="BI33" i="1"/>
  <c r="G33" i="1"/>
  <c r="AS33" i="1"/>
  <c r="I33" i="1"/>
  <c r="AU33" i="1"/>
  <c r="K33" i="1"/>
  <c r="AW33" i="1"/>
  <c r="M33" i="1"/>
  <c r="AY33" i="1"/>
  <c r="BK33" i="1"/>
  <c r="Q33" i="1"/>
  <c r="C33" i="1"/>
  <c r="S33" i="1"/>
  <c r="U33" i="1"/>
  <c r="W33" i="1"/>
  <c r="AI33" i="1"/>
  <c r="AK33" i="1"/>
  <c r="AM33" i="1"/>
  <c r="AO33" i="1"/>
  <c r="AQ33" i="1"/>
  <c r="O33" i="1"/>
  <c r="AC32" i="1"/>
  <c r="BE32" i="1"/>
  <c r="AE32" i="1"/>
  <c r="BG32" i="1"/>
  <c r="E32" i="1"/>
  <c r="AG32" i="1"/>
  <c r="BI32" i="1"/>
  <c r="G32" i="1"/>
  <c r="AI32" i="1"/>
  <c r="BK32" i="1"/>
  <c r="I32" i="1"/>
  <c r="AK32" i="1"/>
  <c r="K32" i="1"/>
  <c r="S32" i="1"/>
  <c r="U32" i="1"/>
  <c r="W32" i="1"/>
  <c r="Y32" i="1"/>
  <c r="AM32" i="1"/>
  <c r="AO32" i="1"/>
  <c r="C32" i="1"/>
  <c r="AQ32" i="1"/>
  <c r="AS32" i="1"/>
  <c r="AU32" i="1"/>
  <c r="AW32" i="1"/>
  <c r="M32" i="1"/>
  <c r="AY32" i="1"/>
  <c r="O32" i="1"/>
  <c r="BA32" i="1"/>
  <c r="Q32" i="1"/>
  <c r="BC32" i="1"/>
  <c r="AA32" i="1"/>
  <c r="E31" i="1"/>
  <c r="AG31" i="1"/>
  <c r="BI31" i="1"/>
  <c r="C31" i="1"/>
  <c r="G31" i="1"/>
  <c r="AI31" i="1"/>
  <c r="BK31" i="1"/>
  <c r="I31" i="1"/>
  <c r="AK31" i="1"/>
  <c r="K31" i="1"/>
  <c r="AM31" i="1"/>
  <c r="M31" i="1"/>
  <c r="AO31" i="1"/>
  <c r="O31" i="1"/>
  <c r="AQ31" i="1"/>
  <c r="AA31" i="1"/>
  <c r="AC31" i="1"/>
  <c r="AE31" i="1"/>
  <c r="AS31" i="1"/>
  <c r="AW31" i="1"/>
  <c r="AY31" i="1"/>
  <c r="BA31" i="1"/>
  <c r="BC31" i="1"/>
  <c r="Q31" i="1"/>
  <c r="BE31" i="1"/>
  <c r="S31" i="1"/>
  <c r="BG31" i="1"/>
  <c r="U31" i="1"/>
  <c r="W31" i="1"/>
  <c r="Y31" i="1"/>
  <c r="AU31" i="1"/>
  <c r="I30" i="1"/>
  <c r="AK30" i="1"/>
  <c r="K30" i="1"/>
  <c r="AM30" i="1"/>
  <c r="C30" i="1"/>
  <c r="M30" i="1"/>
  <c r="AO30" i="1"/>
  <c r="O30" i="1"/>
  <c r="AQ30" i="1"/>
  <c r="Q30" i="1"/>
  <c r="AS30" i="1"/>
  <c r="S30" i="1"/>
  <c r="AU30" i="1"/>
  <c r="AI30" i="1"/>
  <c r="AW30" i="1"/>
  <c r="AY30" i="1"/>
  <c r="BA30" i="1"/>
  <c r="BC30" i="1"/>
  <c r="E30" i="1"/>
  <c r="BE30" i="1"/>
  <c r="G30" i="1"/>
  <c r="BG30" i="1"/>
  <c r="U30" i="1"/>
  <c r="BI30" i="1"/>
  <c r="W30" i="1"/>
  <c r="BK30" i="1"/>
  <c r="Y30" i="1"/>
  <c r="AA30" i="1"/>
  <c r="AC30" i="1"/>
  <c r="AE30" i="1"/>
  <c r="AG30" i="1"/>
  <c r="M29" i="1"/>
  <c r="AO29" i="1"/>
  <c r="O29" i="1"/>
  <c r="AQ29" i="1"/>
  <c r="Q29" i="1"/>
  <c r="AS29" i="1"/>
  <c r="C29" i="1"/>
  <c r="S29" i="1"/>
  <c r="AU29" i="1"/>
  <c r="U29" i="1"/>
  <c r="AW29" i="1"/>
  <c r="W29" i="1"/>
  <c r="AY29" i="1"/>
  <c r="BC29" i="1"/>
  <c r="E29" i="1"/>
  <c r="BE29" i="1"/>
  <c r="G29" i="1"/>
  <c r="BG29" i="1"/>
  <c r="I29" i="1"/>
  <c r="BI29" i="1"/>
  <c r="Y29" i="1"/>
  <c r="AA29" i="1"/>
  <c r="AC29" i="1"/>
  <c r="AE29" i="1"/>
  <c r="AG29" i="1"/>
  <c r="AI29" i="1"/>
  <c r="AK29" i="1"/>
  <c r="AM29" i="1"/>
  <c r="BA29" i="1"/>
  <c r="K29" i="1"/>
  <c r="BK29" i="1"/>
  <c r="U34" i="1"/>
  <c r="AW34" i="1"/>
  <c r="W34" i="1"/>
  <c r="AY34" i="1"/>
  <c r="Y34" i="1"/>
  <c r="BA34" i="1"/>
  <c r="AA34" i="1"/>
  <c r="BC34" i="1"/>
  <c r="AC34" i="1"/>
  <c r="BE34" i="1"/>
  <c r="AG34" i="1"/>
  <c r="AI34" i="1"/>
  <c r="AK34" i="1"/>
  <c r="AM34" i="1"/>
  <c r="C34" i="1"/>
  <c r="E34" i="1"/>
  <c r="AQ34" i="1"/>
  <c r="G34" i="1"/>
  <c r="AS34" i="1"/>
  <c r="I34" i="1"/>
  <c r="AU34" i="1"/>
  <c r="K34" i="1"/>
  <c r="BG34" i="1"/>
  <c r="M34" i="1"/>
  <c r="BI34" i="1"/>
  <c r="O34" i="1"/>
  <c r="BK34" i="1"/>
  <c r="Q34" i="1"/>
  <c r="S34" i="1"/>
  <c r="AE34" i="1"/>
  <c r="AO34" i="1"/>
  <c r="E5" i="1"/>
  <c r="F6" i="1" s="1"/>
  <c r="I6" i="16" l="1"/>
  <c r="I6" i="10"/>
  <c r="I6" i="6"/>
  <c r="E10" i="18"/>
  <c r="B22" i="18" s="1"/>
  <c r="E7" i="18"/>
  <c r="E9" i="18"/>
  <c r="E8" i="18"/>
  <c r="E11" i="18"/>
  <c r="E12" i="18"/>
  <c r="B6" i="18"/>
  <c r="E6" i="18"/>
  <c r="J6" i="8"/>
  <c r="I4" i="6"/>
  <c r="I7" i="6"/>
  <c r="J6" i="16"/>
  <c r="I4" i="16"/>
  <c r="J6" i="7"/>
  <c r="I6" i="7"/>
  <c r="I7" i="7"/>
  <c r="I4" i="7"/>
  <c r="E6" i="1"/>
  <c r="E36" i="1" s="1"/>
  <c r="E37" i="1" s="1"/>
  <c r="I7" i="10"/>
  <c r="J6" i="10"/>
  <c r="K4" i="15"/>
  <c r="K7" i="15"/>
  <c r="K6" i="15"/>
  <c r="I6" i="14"/>
  <c r="I7" i="8"/>
  <c r="I7" i="9"/>
  <c r="I6" i="11"/>
  <c r="J6" i="11"/>
  <c r="I4" i="11"/>
  <c r="I4" i="9"/>
  <c r="L6" i="15"/>
  <c r="K7" i="12"/>
  <c r="K6" i="12"/>
  <c r="L6" i="12"/>
  <c r="I6" i="8"/>
  <c r="I4" i="13"/>
  <c r="I7" i="13"/>
  <c r="I6" i="13"/>
  <c r="J6" i="14"/>
  <c r="I7" i="11"/>
  <c r="I4" i="14"/>
  <c r="C36" i="15"/>
  <c r="E36" i="16"/>
  <c r="E37" i="16" s="1"/>
  <c r="E36" i="15"/>
  <c r="E37" i="15" s="1"/>
  <c r="G36" i="15"/>
  <c r="G37" i="15" s="1"/>
  <c r="C36" i="16"/>
  <c r="B10" i="18"/>
  <c r="B11" i="18"/>
  <c r="B7" i="18"/>
  <c r="B8" i="18"/>
  <c r="B9" i="18"/>
  <c r="B14" i="18"/>
  <c r="F5" i="19" s="1"/>
  <c r="K5" i="16"/>
  <c r="G36" i="16"/>
  <c r="G37" i="16" s="1"/>
  <c r="M5" i="15"/>
  <c r="I36" i="15"/>
  <c r="I37" i="15" s="1"/>
  <c r="E36" i="14"/>
  <c r="E37" i="14" s="1"/>
  <c r="E36" i="8"/>
  <c r="E37" i="8" s="1"/>
  <c r="C36" i="11"/>
  <c r="E36" i="10"/>
  <c r="E37" i="10" s="1"/>
  <c r="C36" i="10"/>
  <c r="E36" i="7"/>
  <c r="E37" i="7" s="1"/>
  <c r="C36" i="9"/>
  <c r="E36" i="11"/>
  <c r="E37" i="11" s="1"/>
  <c r="E36" i="9"/>
  <c r="E37" i="9" s="1"/>
  <c r="C36" i="7"/>
  <c r="C36" i="13"/>
  <c r="C36" i="8"/>
  <c r="G36" i="12"/>
  <c r="G37" i="12" s="1"/>
  <c r="E36" i="12"/>
  <c r="E37" i="12" s="1"/>
  <c r="C36" i="14"/>
  <c r="E36" i="13"/>
  <c r="E37" i="13" s="1"/>
  <c r="C36" i="12"/>
  <c r="K5" i="14"/>
  <c r="G36" i="14"/>
  <c r="G37" i="14" s="1"/>
  <c r="K5" i="13"/>
  <c r="G36" i="13"/>
  <c r="G37" i="13" s="1"/>
  <c r="M5" i="12"/>
  <c r="I36" i="12"/>
  <c r="I37" i="12" s="1"/>
  <c r="G36" i="11"/>
  <c r="G37" i="11" s="1"/>
  <c r="K5" i="11"/>
  <c r="K5" i="10"/>
  <c r="G36" i="10"/>
  <c r="G37" i="10" s="1"/>
  <c r="G36" i="9"/>
  <c r="G37" i="9" s="1"/>
  <c r="K5" i="9"/>
  <c r="K5" i="8"/>
  <c r="G36" i="8"/>
  <c r="K5" i="7"/>
  <c r="G36" i="7"/>
  <c r="G37" i="7" s="1"/>
  <c r="BH8" i="6"/>
  <c r="BG8" i="6"/>
  <c r="BG6" i="6"/>
  <c r="BH6" i="6"/>
  <c r="E36" i="6"/>
  <c r="E37" i="6" s="1"/>
  <c r="BG7" i="6"/>
  <c r="C36" i="6"/>
  <c r="K5" i="6"/>
  <c r="G36" i="6"/>
  <c r="G37" i="6" s="1"/>
  <c r="C36" i="1"/>
  <c r="E7" i="1"/>
  <c r="E4" i="1"/>
  <c r="G5" i="1"/>
  <c r="E22" i="18" l="1"/>
  <c r="B33" i="18"/>
  <c r="C37" i="1"/>
  <c r="C37" i="8"/>
  <c r="C37" i="10"/>
  <c r="C37" i="16"/>
  <c r="C37" i="11"/>
  <c r="C37" i="7"/>
  <c r="C37" i="15"/>
  <c r="B28" i="18"/>
  <c r="K4" i="11"/>
  <c r="K7" i="11"/>
  <c r="K6" i="11"/>
  <c r="L6" i="11"/>
  <c r="L6" i="16"/>
  <c r="K7" i="16"/>
  <c r="K6" i="16"/>
  <c r="K4" i="16"/>
  <c r="M4" i="12"/>
  <c r="M6" i="12"/>
  <c r="N6" i="12"/>
  <c r="M7" i="12"/>
  <c r="G4" i="1"/>
  <c r="G6" i="1"/>
  <c r="G36" i="1" s="1"/>
  <c r="H6" i="1"/>
  <c r="L6" i="13"/>
  <c r="K4" i="13"/>
  <c r="K7" i="13"/>
  <c r="K6" i="13"/>
  <c r="K4" i="7"/>
  <c r="K6" i="7"/>
  <c r="L6" i="7"/>
  <c r="K7" i="7"/>
  <c r="L6" i="14"/>
  <c r="K4" i="14"/>
  <c r="K7" i="14"/>
  <c r="K6" i="14"/>
  <c r="L6" i="10"/>
  <c r="K4" i="10"/>
  <c r="K7" i="10"/>
  <c r="K6" i="10"/>
  <c r="K4" i="8"/>
  <c r="L6" i="8"/>
  <c r="K6" i="8"/>
  <c r="K7" i="8"/>
  <c r="K7" i="9"/>
  <c r="K4" i="9"/>
  <c r="L6" i="9"/>
  <c r="K6" i="9"/>
  <c r="K6" i="6"/>
  <c r="K7" i="6"/>
  <c r="L6" i="6"/>
  <c r="K4" i="6"/>
  <c r="N6" i="15"/>
  <c r="M7" i="15"/>
  <c r="M6" i="15"/>
  <c r="M4" i="15"/>
  <c r="BG36" i="6"/>
  <c r="BG37" i="6" s="1"/>
  <c r="C37" i="13"/>
  <c r="C37" i="12"/>
  <c r="C37" i="14"/>
  <c r="C37" i="9"/>
  <c r="G37" i="8"/>
  <c r="C37" i="6"/>
  <c r="B21" i="18"/>
  <c r="C28" i="19" s="1"/>
  <c r="M5" i="16"/>
  <c r="I36" i="16"/>
  <c r="I37" i="16" s="1"/>
  <c r="O5" i="15"/>
  <c r="K36" i="15"/>
  <c r="K37" i="15" s="1"/>
  <c r="I36" i="14"/>
  <c r="I37" i="14" s="1"/>
  <c r="M5" i="14"/>
  <c r="M5" i="13"/>
  <c r="I36" i="13"/>
  <c r="I37" i="13" s="1"/>
  <c r="K36" i="12"/>
  <c r="K37" i="12" s="1"/>
  <c r="O5" i="12"/>
  <c r="I36" i="11"/>
  <c r="I37" i="11" s="1"/>
  <c r="M5" i="11"/>
  <c r="M5" i="10"/>
  <c r="I36" i="10"/>
  <c r="I37" i="10" s="1"/>
  <c r="I36" i="9"/>
  <c r="I37" i="9" s="1"/>
  <c r="M5" i="9"/>
  <c r="M5" i="8"/>
  <c r="I36" i="8"/>
  <c r="I37" i="8" s="1"/>
  <c r="M5" i="7"/>
  <c r="I36" i="7"/>
  <c r="I37" i="7" s="1"/>
  <c r="M5" i="6"/>
  <c r="I36" i="6"/>
  <c r="I37" i="6" s="1"/>
  <c r="G7" i="1"/>
  <c r="I5" i="1"/>
  <c r="F30" i="19" l="1"/>
  <c r="F29" i="19"/>
  <c r="F25" i="19"/>
  <c r="F28" i="19"/>
  <c r="F27" i="19"/>
  <c r="F26" i="19"/>
  <c r="C33" i="18"/>
  <c r="F15" i="19" s="1"/>
  <c r="B32" i="18"/>
  <c r="B31" i="18"/>
  <c r="B23" i="18"/>
  <c r="L8" i="19" s="1"/>
  <c r="C23" i="18"/>
  <c r="C6" i="18"/>
  <c r="C7" i="18"/>
  <c r="C8" i="18"/>
  <c r="C9" i="18"/>
  <c r="C10" i="18"/>
  <c r="C11" i="18"/>
  <c r="B24" i="18"/>
  <c r="O8" i="19" s="1"/>
  <c r="B27" i="18"/>
  <c r="I5" i="19" s="1"/>
  <c r="G37" i="1"/>
  <c r="I4" i="1"/>
  <c r="J6" i="1"/>
  <c r="I6" i="1"/>
  <c r="I36" i="1" s="1"/>
  <c r="N6" i="10"/>
  <c r="M6" i="10"/>
  <c r="M4" i="10"/>
  <c r="M7" i="10"/>
  <c r="M6" i="6"/>
  <c r="N6" i="6"/>
  <c r="M7" i="6"/>
  <c r="M4" i="6"/>
  <c r="M6" i="13"/>
  <c r="M36" i="13" s="1"/>
  <c r="M37" i="13" s="1"/>
  <c r="M4" i="13"/>
  <c r="N6" i="13"/>
  <c r="M7" i="13"/>
  <c r="O4" i="12"/>
  <c r="P6" i="12"/>
  <c r="O7" i="12"/>
  <c r="O6" i="12"/>
  <c r="M6" i="14"/>
  <c r="N6" i="14"/>
  <c r="M7" i="14"/>
  <c r="M4" i="14"/>
  <c r="M4" i="11"/>
  <c r="N6" i="11"/>
  <c r="M7" i="11"/>
  <c r="M6" i="11"/>
  <c r="M6" i="16"/>
  <c r="M7" i="16"/>
  <c r="N6" i="16"/>
  <c r="M4" i="16"/>
  <c r="N6" i="7"/>
  <c r="M4" i="7"/>
  <c r="M6" i="7"/>
  <c r="M7" i="7"/>
  <c r="M4" i="8"/>
  <c r="M6" i="8"/>
  <c r="N6" i="8"/>
  <c r="M7" i="8"/>
  <c r="O7" i="15"/>
  <c r="O6" i="15"/>
  <c r="O4" i="15"/>
  <c r="P6" i="15"/>
  <c r="M6" i="9"/>
  <c r="N6" i="9"/>
  <c r="M4" i="9"/>
  <c r="M7" i="9"/>
  <c r="K36" i="16"/>
  <c r="O5" i="16"/>
  <c r="M36" i="15"/>
  <c r="M37" i="15" s="1"/>
  <c r="Q5" i="15"/>
  <c r="K36" i="14"/>
  <c r="K37" i="14" s="1"/>
  <c r="O5" i="14"/>
  <c r="K36" i="13"/>
  <c r="K37" i="13" s="1"/>
  <c r="O5" i="13"/>
  <c r="M36" i="12"/>
  <c r="M37" i="12" s="1"/>
  <c r="Q5" i="12"/>
  <c r="O5" i="11"/>
  <c r="K36" i="11"/>
  <c r="K37" i="11" s="1"/>
  <c r="O5" i="10"/>
  <c r="K36" i="10"/>
  <c r="K36" i="9"/>
  <c r="K37" i="9" s="1"/>
  <c r="O5" i="9"/>
  <c r="K36" i="8"/>
  <c r="O5" i="8"/>
  <c r="K36" i="7"/>
  <c r="O5" i="7"/>
  <c r="O5" i="6"/>
  <c r="K36" i="6"/>
  <c r="K37" i="6" s="1"/>
  <c r="I7" i="1"/>
  <c r="K5" i="1"/>
  <c r="C31" i="18" l="1"/>
  <c r="F11" i="19" s="1"/>
  <c r="C32" i="18"/>
  <c r="F13" i="19" s="1"/>
  <c r="I37" i="1"/>
  <c r="K37" i="7"/>
  <c r="O7" i="6"/>
  <c r="O4" i="6"/>
  <c r="O6" i="6"/>
  <c r="P6" i="6"/>
  <c r="P6" i="13"/>
  <c r="O4" i="13"/>
  <c r="O6" i="13"/>
  <c r="O36" i="13" s="1"/>
  <c r="O37" i="13" s="1"/>
  <c r="O7" i="13"/>
  <c r="O4" i="7"/>
  <c r="O6" i="7"/>
  <c r="P6" i="7"/>
  <c r="O7" i="7"/>
  <c r="O6" i="14"/>
  <c r="O4" i="14"/>
  <c r="O7" i="14"/>
  <c r="P6" i="14"/>
  <c r="O4" i="16"/>
  <c r="P6" i="16"/>
  <c r="O7" i="16"/>
  <c r="O6" i="16"/>
  <c r="O7" i="10"/>
  <c r="P6" i="10"/>
  <c r="O6" i="10"/>
  <c r="O4" i="10"/>
  <c r="O4" i="8"/>
  <c r="O6" i="8"/>
  <c r="P6" i="8"/>
  <c r="O7" i="8"/>
  <c r="O7" i="9"/>
  <c r="P6" i="9"/>
  <c r="O4" i="9"/>
  <c r="O6" i="9"/>
  <c r="Q6" i="15"/>
  <c r="R6" i="15"/>
  <c r="Q7" i="15"/>
  <c r="Q4" i="15"/>
  <c r="O4" i="11"/>
  <c r="P6" i="11"/>
  <c r="O6" i="11"/>
  <c r="O7" i="11"/>
  <c r="K4" i="1"/>
  <c r="L6" i="1"/>
  <c r="K6" i="1"/>
  <c r="K36" i="1" s="1"/>
  <c r="R6" i="12"/>
  <c r="Q4" i="12"/>
  <c r="Q6" i="12"/>
  <c r="Q7" i="12"/>
  <c r="K37" i="16"/>
  <c r="K37" i="10"/>
  <c r="K37" i="8"/>
  <c r="Q5" i="16"/>
  <c r="M36" i="16"/>
  <c r="M37" i="16" s="1"/>
  <c r="O36" i="15"/>
  <c r="O37" i="15" s="1"/>
  <c r="S5" i="15"/>
  <c r="M36" i="14"/>
  <c r="M37" i="14" s="1"/>
  <c r="Q5" i="14"/>
  <c r="Q5" i="13"/>
  <c r="O36" i="12"/>
  <c r="O37" i="12" s="1"/>
  <c r="S5" i="12"/>
  <c r="M36" i="11"/>
  <c r="M37" i="11" s="1"/>
  <c r="Q5" i="11"/>
  <c r="M36" i="10"/>
  <c r="M37" i="10" s="1"/>
  <c r="Q5" i="10"/>
  <c r="Q5" i="9"/>
  <c r="M36" i="9"/>
  <c r="M37" i="9" s="1"/>
  <c r="M36" i="8"/>
  <c r="M37" i="8" s="1"/>
  <c r="Q5" i="8"/>
  <c r="M36" i="7"/>
  <c r="Q5" i="7"/>
  <c r="Q5" i="6"/>
  <c r="M36" i="6"/>
  <c r="K7" i="1"/>
  <c r="M5" i="1"/>
  <c r="M37" i="6" l="1"/>
  <c r="Q4" i="8"/>
  <c r="R6" i="8"/>
  <c r="Q7" i="8"/>
  <c r="Q6" i="8"/>
  <c r="S4" i="15"/>
  <c r="S7" i="15"/>
  <c r="S6" i="15"/>
  <c r="T6" i="15"/>
  <c r="R6" i="7"/>
  <c r="Q7" i="7"/>
  <c r="Q6" i="7"/>
  <c r="Q4" i="7"/>
  <c r="Q7" i="14"/>
  <c r="R6" i="14"/>
  <c r="Q6" i="14"/>
  <c r="Q4" i="14"/>
  <c r="R6" i="11"/>
  <c r="Q7" i="11"/>
  <c r="Q6" i="11"/>
  <c r="Q4" i="11"/>
  <c r="M4" i="1"/>
  <c r="M6" i="1"/>
  <c r="M36" i="1" s="1"/>
  <c r="N6" i="1"/>
  <c r="R6" i="9"/>
  <c r="Q4" i="9"/>
  <c r="Q6" i="9"/>
  <c r="Q7" i="9"/>
  <c r="R6" i="16"/>
  <c r="Q4" i="16"/>
  <c r="Q7" i="16"/>
  <c r="Q6" i="16"/>
  <c r="Q7" i="10"/>
  <c r="Q4" i="10"/>
  <c r="Q6" i="10"/>
  <c r="R6" i="10"/>
  <c r="S4" i="12"/>
  <c r="T6" i="12"/>
  <c r="S6" i="12"/>
  <c r="S7" i="12"/>
  <c r="Q6" i="13"/>
  <c r="Q36" i="13" s="1"/>
  <c r="Q7" i="13"/>
  <c r="R6" i="13"/>
  <c r="Q4" i="13"/>
  <c r="R6" i="6"/>
  <c r="Q7" i="6"/>
  <c r="Q4" i="6"/>
  <c r="Q6" i="6"/>
  <c r="K37" i="1"/>
  <c r="M37" i="7"/>
  <c r="S5" i="16"/>
  <c r="O36" i="16"/>
  <c r="O37" i="16" s="1"/>
  <c r="Q36" i="15"/>
  <c r="Q37" i="15" s="1"/>
  <c r="U5" i="15"/>
  <c r="O36" i="14"/>
  <c r="O37" i="14" s="1"/>
  <c r="S5" i="14"/>
  <c r="S5" i="13"/>
  <c r="U5" i="12"/>
  <c r="Q36" i="12"/>
  <c r="Q37" i="12" s="1"/>
  <c r="S5" i="11"/>
  <c r="O36" i="11"/>
  <c r="O36" i="10"/>
  <c r="S5" i="10"/>
  <c r="O36" i="9"/>
  <c r="O37" i="9" s="1"/>
  <c r="S5" i="9"/>
  <c r="O36" i="8"/>
  <c r="O37" i="8" s="1"/>
  <c r="S5" i="8"/>
  <c r="O36" i="7"/>
  <c r="O37" i="7" s="1"/>
  <c r="S5" i="7"/>
  <c r="O36" i="6"/>
  <c r="S5" i="6"/>
  <c r="M7" i="1"/>
  <c r="O5" i="1"/>
  <c r="O37" i="10" l="1"/>
  <c r="Q37" i="13"/>
  <c r="O37" i="11"/>
  <c r="M37" i="1"/>
  <c r="U6" i="15"/>
  <c r="U4" i="15"/>
  <c r="U7" i="15"/>
  <c r="V6" i="15"/>
  <c r="T6" i="7"/>
  <c r="S4" i="7"/>
  <c r="S6" i="7"/>
  <c r="S7" i="7"/>
  <c r="S6" i="14"/>
  <c r="T6" i="14"/>
  <c r="S7" i="14"/>
  <c r="S4" i="14"/>
  <c r="T6" i="11"/>
  <c r="S7" i="11"/>
  <c r="S6" i="11"/>
  <c r="S4" i="11"/>
  <c r="S7" i="16"/>
  <c r="S4" i="16"/>
  <c r="T6" i="16"/>
  <c r="S6" i="16"/>
  <c r="S6" i="9"/>
  <c r="S7" i="9"/>
  <c r="T6" i="9"/>
  <c r="S4" i="9"/>
  <c r="O4" i="1"/>
  <c r="O6" i="1"/>
  <c r="O36" i="1" s="1"/>
  <c r="O37" i="1" s="1"/>
  <c r="P6" i="1"/>
  <c r="S4" i="8"/>
  <c r="S6" i="8"/>
  <c r="T6" i="8"/>
  <c r="S7" i="8"/>
  <c r="S6" i="10"/>
  <c r="T6" i="10"/>
  <c r="S7" i="10"/>
  <c r="S4" i="10"/>
  <c r="U6" i="12"/>
  <c r="V6" i="12"/>
  <c r="U7" i="12"/>
  <c r="U4" i="12"/>
  <c r="S7" i="6"/>
  <c r="S6" i="6"/>
  <c r="T6" i="6"/>
  <c r="S4" i="6"/>
  <c r="S4" i="13"/>
  <c r="S7" i="13"/>
  <c r="T6" i="13"/>
  <c r="S6" i="13"/>
  <c r="O37" i="6"/>
  <c r="Q36" i="16"/>
  <c r="Q37" i="16" s="1"/>
  <c r="U5" i="16"/>
  <c r="S36" i="15"/>
  <c r="S37" i="15" s="1"/>
  <c r="W5" i="15"/>
  <c r="Q36" i="14"/>
  <c r="Q37" i="14" s="1"/>
  <c r="U5" i="14"/>
  <c r="U5" i="13"/>
  <c r="S36" i="12"/>
  <c r="S37" i="12" s="1"/>
  <c r="W5" i="12"/>
  <c r="Q36" i="11"/>
  <c r="Q37" i="11" s="1"/>
  <c r="U5" i="11"/>
  <c r="Q36" i="10"/>
  <c r="Q37" i="10" s="1"/>
  <c r="U5" i="10"/>
  <c r="Q36" i="9"/>
  <c r="U5" i="9"/>
  <c r="Q36" i="8"/>
  <c r="Q37" i="8" s="1"/>
  <c r="U5" i="8"/>
  <c r="Q36" i="7"/>
  <c r="U5" i="7"/>
  <c r="Q36" i="6"/>
  <c r="Q37" i="6" s="1"/>
  <c r="U5" i="6"/>
  <c r="O7" i="1"/>
  <c r="Q5" i="1"/>
  <c r="U4" i="6" l="1"/>
  <c r="U6" i="6"/>
  <c r="U7" i="6"/>
  <c r="V6" i="6"/>
  <c r="U4" i="16"/>
  <c r="U7" i="16"/>
  <c r="U6" i="16"/>
  <c r="V6" i="16"/>
  <c r="V6" i="9"/>
  <c r="U6" i="9"/>
  <c r="U4" i="9"/>
  <c r="U7" i="9"/>
  <c r="W7" i="15"/>
  <c r="W6" i="15"/>
  <c r="W4" i="15"/>
  <c r="X6" i="15"/>
  <c r="U7" i="10"/>
  <c r="U6" i="10"/>
  <c r="V6" i="10"/>
  <c r="U4" i="10"/>
  <c r="U7" i="14"/>
  <c r="V6" i="14"/>
  <c r="U4" i="14"/>
  <c r="U6" i="14"/>
  <c r="U4" i="8"/>
  <c r="V6" i="8"/>
  <c r="U6" i="8"/>
  <c r="U7" i="8"/>
  <c r="U6" i="7"/>
  <c r="U4" i="7"/>
  <c r="U7" i="7"/>
  <c r="V6" i="7"/>
  <c r="U7" i="13"/>
  <c r="U6" i="13"/>
  <c r="U4" i="13"/>
  <c r="V6" i="13"/>
  <c r="W4" i="12"/>
  <c r="X6" i="12"/>
  <c r="W6" i="12"/>
  <c r="W7" i="12"/>
  <c r="U6" i="11"/>
  <c r="U4" i="11"/>
  <c r="V6" i="11"/>
  <c r="U7" i="11"/>
  <c r="Q4" i="1"/>
  <c r="Q6" i="1"/>
  <c r="Q36" i="1" s="1"/>
  <c r="Q37" i="1" s="1"/>
  <c r="R6" i="1"/>
  <c r="Q37" i="9"/>
  <c r="Q37" i="7"/>
  <c r="W5" i="16"/>
  <c r="S36" i="16"/>
  <c r="S37" i="16" s="1"/>
  <c r="U36" i="15"/>
  <c r="U37" i="15" s="1"/>
  <c r="Y5" i="15"/>
  <c r="S36" i="14"/>
  <c r="S37" i="14" s="1"/>
  <c r="W5" i="14"/>
  <c r="W5" i="13"/>
  <c r="S36" i="13"/>
  <c r="S37" i="13" s="1"/>
  <c r="U36" i="12"/>
  <c r="U37" i="12" s="1"/>
  <c r="Y5" i="12"/>
  <c r="S36" i="11"/>
  <c r="S37" i="11" s="1"/>
  <c r="W5" i="11"/>
  <c r="S36" i="10"/>
  <c r="S37" i="10" s="1"/>
  <c r="W5" i="10"/>
  <c r="S36" i="9"/>
  <c r="S37" i="9" s="1"/>
  <c r="W5" i="9"/>
  <c r="S36" i="8"/>
  <c r="S37" i="8" s="1"/>
  <c r="W5" i="8"/>
  <c r="S36" i="7"/>
  <c r="S37" i="7" s="1"/>
  <c r="W5" i="7"/>
  <c r="S36" i="6"/>
  <c r="W5" i="6"/>
  <c r="Q7" i="1"/>
  <c r="S5" i="1"/>
  <c r="W7" i="7" l="1"/>
  <c r="W6" i="7"/>
  <c r="X6" i="7"/>
  <c r="W4" i="7"/>
  <c r="X6" i="14"/>
  <c r="W7" i="14"/>
  <c r="W4" i="14"/>
  <c r="W6" i="14"/>
  <c r="W4" i="8"/>
  <c r="W7" i="8"/>
  <c r="W6" i="8"/>
  <c r="X6" i="8"/>
  <c r="Y4" i="15"/>
  <c r="Z6" i="15"/>
  <c r="Y6" i="15"/>
  <c r="Y7" i="15"/>
  <c r="X6" i="11"/>
  <c r="W6" i="11"/>
  <c r="W4" i="11"/>
  <c r="W7" i="11"/>
  <c r="W7" i="16"/>
  <c r="X6" i="16"/>
  <c r="W6" i="16"/>
  <c r="W4" i="16"/>
  <c r="W7" i="10"/>
  <c r="W4" i="10"/>
  <c r="X6" i="10"/>
  <c r="W6" i="10"/>
  <c r="W6" i="9"/>
  <c r="W7" i="9"/>
  <c r="X6" i="9"/>
  <c r="W4" i="9"/>
  <c r="S4" i="1"/>
  <c r="S6" i="1"/>
  <c r="S36" i="1" s="1"/>
  <c r="T6" i="1"/>
  <c r="Y4" i="12"/>
  <c r="Z6" i="12"/>
  <c r="Y7" i="12"/>
  <c r="Y6" i="12"/>
  <c r="X6" i="6"/>
  <c r="W4" i="6"/>
  <c r="W6" i="6"/>
  <c r="W7" i="6"/>
  <c r="W6" i="13"/>
  <c r="W7" i="13"/>
  <c r="W4" i="13"/>
  <c r="X6" i="13"/>
  <c r="S37" i="6"/>
  <c r="U36" i="16"/>
  <c r="U37" i="16" s="1"/>
  <c r="Y5" i="16"/>
  <c r="AA5" i="15"/>
  <c r="W36" i="15"/>
  <c r="W37" i="15" s="1"/>
  <c r="U36" i="14"/>
  <c r="U37" i="14" s="1"/>
  <c r="Y5" i="14"/>
  <c r="U36" i="13"/>
  <c r="U37" i="13" s="1"/>
  <c r="Y5" i="13"/>
  <c r="W36" i="12"/>
  <c r="W37" i="12" s="1"/>
  <c r="AA5" i="12"/>
  <c r="U36" i="11"/>
  <c r="Y5" i="11"/>
  <c r="U36" i="10"/>
  <c r="U37" i="10" s="1"/>
  <c r="Y5" i="10"/>
  <c r="U36" i="9"/>
  <c r="U37" i="9" s="1"/>
  <c r="Y5" i="9"/>
  <c r="U36" i="8"/>
  <c r="Y5" i="8"/>
  <c r="U36" i="7"/>
  <c r="U37" i="7" s="1"/>
  <c r="Y5" i="7"/>
  <c r="U36" i="6"/>
  <c r="U37" i="6" s="1"/>
  <c r="Y5" i="6"/>
  <c r="U5" i="1"/>
  <c r="S7" i="1"/>
  <c r="S37" i="1" l="1"/>
  <c r="AA6" i="15"/>
  <c r="AA4" i="15"/>
  <c r="AB6" i="15"/>
  <c r="AA7" i="15"/>
  <c r="Z6" i="9"/>
  <c r="Y4" i="9"/>
  <c r="Y6" i="9"/>
  <c r="Y7" i="9"/>
  <c r="Y6" i="16"/>
  <c r="Z6" i="16"/>
  <c r="Y7" i="16"/>
  <c r="Y4" i="16"/>
  <c r="Y7" i="10"/>
  <c r="Z6" i="10"/>
  <c r="Y6" i="10"/>
  <c r="Y4" i="10"/>
  <c r="Z6" i="14"/>
  <c r="Y4" i="14"/>
  <c r="Y7" i="14"/>
  <c r="Y6" i="14"/>
  <c r="Y7" i="13"/>
  <c r="Y6" i="13"/>
  <c r="Z6" i="13"/>
  <c r="Y4" i="13"/>
  <c r="Z6" i="7"/>
  <c r="Y7" i="7"/>
  <c r="Y4" i="7"/>
  <c r="Y6" i="7"/>
  <c r="AB6" i="12"/>
  <c r="AA7" i="12"/>
  <c r="AA6" i="12"/>
  <c r="AA4" i="12"/>
  <c r="Z6" i="6"/>
  <c r="Y7" i="6"/>
  <c r="Y4" i="6"/>
  <c r="Y6" i="6"/>
  <c r="Y4" i="8"/>
  <c r="Y6" i="8"/>
  <c r="Z6" i="8"/>
  <c r="Y7" i="8"/>
  <c r="Y4" i="11"/>
  <c r="Y6" i="11"/>
  <c r="Y7" i="11"/>
  <c r="Z6" i="11"/>
  <c r="U4" i="1"/>
  <c r="U6" i="1"/>
  <c r="U36" i="1" s="1"/>
  <c r="U37" i="1" s="1"/>
  <c r="V6" i="1"/>
  <c r="U37" i="11"/>
  <c r="U37" i="8"/>
  <c r="AA5" i="16"/>
  <c r="W36" i="16"/>
  <c r="W37" i="16" s="1"/>
  <c r="AC5" i="15"/>
  <c r="Y36" i="15"/>
  <c r="Y37" i="15" s="1"/>
  <c r="AA5" i="14"/>
  <c r="W36" i="14"/>
  <c r="W37" i="14" s="1"/>
  <c r="W36" i="13"/>
  <c r="W37" i="13" s="1"/>
  <c r="AA5" i="13"/>
  <c r="AC5" i="12"/>
  <c r="Y36" i="12"/>
  <c r="Y37" i="12" s="1"/>
  <c r="AA5" i="11"/>
  <c r="W36" i="11"/>
  <c r="W37" i="11" s="1"/>
  <c r="W36" i="10"/>
  <c r="W37" i="10" s="1"/>
  <c r="AA5" i="10"/>
  <c r="AA5" i="9"/>
  <c r="W36" i="9"/>
  <c r="W37" i="9" s="1"/>
  <c r="AA5" i="8"/>
  <c r="W36" i="8"/>
  <c r="W37" i="8" s="1"/>
  <c r="AA5" i="7"/>
  <c r="W36" i="7"/>
  <c r="W37" i="7" s="1"/>
  <c r="AA5" i="6"/>
  <c r="W36" i="6"/>
  <c r="W37" i="6" s="1"/>
  <c r="W5" i="1"/>
  <c r="U7" i="1"/>
  <c r="AB6" i="7" l="1"/>
  <c r="AA7" i="7"/>
  <c r="AA6" i="7"/>
  <c r="AA4" i="7"/>
  <c r="AA6" i="14"/>
  <c r="AA4" i="14"/>
  <c r="AB6" i="14"/>
  <c r="AA7" i="14"/>
  <c r="AA4" i="9"/>
  <c r="AB6" i="9"/>
  <c r="AA7" i="9"/>
  <c r="AA6" i="9"/>
  <c r="AA7" i="16"/>
  <c r="AA6" i="16"/>
  <c r="AA4" i="16"/>
  <c r="AB6" i="16"/>
  <c r="AA4" i="6"/>
  <c r="AA6" i="6"/>
  <c r="AB6" i="6"/>
  <c r="AA7" i="6"/>
  <c r="AA4" i="8"/>
  <c r="AB6" i="8"/>
  <c r="AA6" i="8"/>
  <c r="AA7" i="8"/>
  <c r="AC7" i="15"/>
  <c r="AC6" i="15"/>
  <c r="AD6" i="15"/>
  <c r="AC4" i="15"/>
  <c r="AA6" i="10"/>
  <c r="AA7" i="10"/>
  <c r="AA4" i="10"/>
  <c r="AB6" i="10"/>
  <c r="AA4" i="11"/>
  <c r="AA7" i="11"/>
  <c r="AA6" i="11"/>
  <c r="AB6" i="11"/>
  <c r="W4" i="1"/>
  <c r="W6" i="1"/>
  <c r="W36" i="1" s="1"/>
  <c r="W37" i="1" s="1"/>
  <c r="X6" i="1"/>
  <c r="AC6" i="12"/>
  <c r="AC7" i="12"/>
  <c r="AD6" i="12"/>
  <c r="AC4" i="12"/>
  <c r="AB6" i="13"/>
  <c r="AA6" i="13"/>
  <c r="AA7" i="13"/>
  <c r="AA4" i="13"/>
  <c r="AC5" i="16"/>
  <c r="Y36" i="16"/>
  <c r="Y37" i="16" s="1"/>
  <c r="AE5" i="15"/>
  <c r="AA36" i="15"/>
  <c r="AA37" i="15" s="1"/>
  <c r="AC5" i="14"/>
  <c r="Y36" i="14"/>
  <c r="Y37" i="14" s="1"/>
  <c r="AC5" i="13"/>
  <c r="Y36" i="13"/>
  <c r="Y37" i="13" s="1"/>
  <c r="AA36" i="12"/>
  <c r="AA37" i="12" s="1"/>
  <c r="AE5" i="12"/>
  <c r="AC5" i="11"/>
  <c r="Y36" i="11"/>
  <c r="Y37" i="11" s="1"/>
  <c r="AC5" i="10"/>
  <c r="Y36" i="10"/>
  <c r="Y36" i="9"/>
  <c r="Y37" i="9" s="1"/>
  <c r="AC5" i="9"/>
  <c r="Y36" i="8"/>
  <c r="Y37" i="8" s="1"/>
  <c r="AC5" i="8"/>
  <c r="Y36" i="7"/>
  <c r="Y37" i="7" s="1"/>
  <c r="AC5" i="7"/>
  <c r="AC5" i="6"/>
  <c r="Y36" i="6"/>
  <c r="Y37" i="6" s="1"/>
  <c r="W7" i="1"/>
  <c r="Y5" i="1"/>
  <c r="AD6" i="13" l="1"/>
  <c r="AC6" i="13"/>
  <c r="AC36" i="13" s="1"/>
  <c r="AC37" i="13" s="1"/>
  <c r="AC7" i="13"/>
  <c r="AC4" i="13"/>
  <c r="AC4" i="8"/>
  <c r="AC7" i="8"/>
  <c r="AC6" i="8"/>
  <c r="AD6" i="8"/>
  <c r="AE6" i="15"/>
  <c r="AF6" i="15"/>
  <c r="AE7" i="15"/>
  <c r="AE4" i="15"/>
  <c r="AC6" i="9"/>
  <c r="AD6" i="9"/>
  <c r="AC7" i="9"/>
  <c r="AC4" i="9"/>
  <c r="AC4" i="14"/>
  <c r="AC6" i="14"/>
  <c r="AD6" i="14"/>
  <c r="AC7" i="14"/>
  <c r="AC4" i="10"/>
  <c r="AC7" i="10"/>
  <c r="AD6" i="10"/>
  <c r="AC6" i="10"/>
  <c r="AC6" i="6"/>
  <c r="AC4" i="6"/>
  <c r="AC7" i="6"/>
  <c r="AD6" i="6"/>
  <c r="AC6" i="7"/>
  <c r="AC4" i="7"/>
  <c r="AC7" i="7"/>
  <c r="AD6" i="7"/>
  <c r="AD6" i="16"/>
  <c r="AC7" i="16"/>
  <c r="AC4" i="16"/>
  <c r="AC6" i="16"/>
  <c r="AC7" i="11"/>
  <c r="AD6" i="11"/>
  <c r="AC6" i="11"/>
  <c r="AC4" i="11"/>
  <c r="Y4" i="1"/>
  <c r="Z6" i="1"/>
  <c r="Y6" i="1"/>
  <c r="Y36" i="1" s="1"/>
  <c r="Y37" i="1" s="1"/>
  <c r="AF6" i="12"/>
  <c r="AE4" i="12"/>
  <c r="AE7" i="12"/>
  <c r="AE6" i="12"/>
  <c r="Y37" i="10"/>
  <c r="AE5" i="16"/>
  <c r="AA36" i="16"/>
  <c r="AA37" i="16" s="1"/>
  <c r="AC36" i="15"/>
  <c r="AC37" i="15" s="1"/>
  <c r="AG5" i="15"/>
  <c r="AE5" i="14"/>
  <c r="AA36" i="14"/>
  <c r="AA37" i="14" s="1"/>
  <c r="AA36" i="13"/>
  <c r="AA37" i="13" s="1"/>
  <c r="AE5" i="13"/>
  <c r="AC36" i="12"/>
  <c r="AC37" i="12" s="1"/>
  <c r="AG5" i="12"/>
  <c r="AE5" i="11"/>
  <c r="AA36" i="11"/>
  <c r="AA37" i="11" s="1"/>
  <c r="AA36" i="10"/>
  <c r="AA37" i="10" s="1"/>
  <c r="AE5" i="10"/>
  <c r="AE5" i="9"/>
  <c r="AA36" i="9"/>
  <c r="AA37" i="9" s="1"/>
  <c r="AA36" i="8"/>
  <c r="AA37" i="8" s="1"/>
  <c r="AE5" i="8"/>
  <c r="AE5" i="7"/>
  <c r="AA36" i="7"/>
  <c r="AA37" i="7" s="1"/>
  <c r="AA36" i="6"/>
  <c r="AA37" i="6" s="1"/>
  <c r="AE5" i="6"/>
  <c r="Y7" i="1"/>
  <c r="AA5" i="1"/>
  <c r="AF6" i="7" l="1"/>
  <c r="AE4" i="7"/>
  <c r="AE6" i="7"/>
  <c r="AE7" i="7"/>
  <c r="AF6" i="9"/>
  <c r="AE4" i="9"/>
  <c r="AE6" i="9"/>
  <c r="AE7" i="9"/>
  <c r="AE7" i="10"/>
  <c r="AF6" i="10"/>
  <c r="AE6" i="10"/>
  <c r="AE4" i="10"/>
  <c r="AF6" i="16"/>
  <c r="AE4" i="16"/>
  <c r="AE6" i="16"/>
  <c r="AE7" i="16"/>
  <c r="AE4" i="8"/>
  <c r="AF6" i="8"/>
  <c r="AE6" i="8"/>
  <c r="AE7" i="8"/>
  <c r="AE6" i="14"/>
  <c r="AF6" i="14"/>
  <c r="AE7" i="14"/>
  <c r="AE4" i="14"/>
  <c r="AG4" i="15"/>
  <c r="AG7" i="15"/>
  <c r="AG6" i="15"/>
  <c r="AH6" i="15"/>
  <c r="AF6" i="11"/>
  <c r="AE6" i="11"/>
  <c r="AE4" i="11"/>
  <c r="AE7" i="11"/>
  <c r="AA4" i="1"/>
  <c r="AA6" i="1"/>
  <c r="AA36" i="1" s="1"/>
  <c r="AA37" i="1" s="1"/>
  <c r="AB6" i="1"/>
  <c r="AG4" i="12"/>
  <c r="AG6" i="12"/>
  <c r="AH6" i="12"/>
  <c r="AG7" i="12"/>
  <c r="AF6" i="6"/>
  <c r="AE4" i="6"/>
  <c r="AE6" i="6"/>
  <c r="AE7" i="6"/>
  <c r="AE6" i="13"/>
  <c r="AF6" i="13"/>
  <c r="AE4" i="13"/>
  <c r="AE7" i="13"/>
  <c r="AG5" i="16"/>
  <c r="AC36" i="16"/>
  <c r="AC37" i="16" s="1"/>
  <c r="AI5" i="15"/>
  <c r="AE36" i="15"/>
  <c r="AE37" i="15" s="1"/>
  <c r="AG5" i="14"/>
  <c r="AC36" i="14"/>
  <c r="AC37" i="14" s="1"/>
  <c r="AG5" i="13"/>
  <c r="AI5" i="12"/>
  <c r="AE36" i="12"/>
  <c r="AE37" i="12" s="1"/>
  <c r="AG5" i="11"/>
  <c r="AC36" i="11"/>
  <c r="AC37" i="11" s="1"/>
  <c r="AG5" i="10"/>
  <c r="AC36" i="10"/>
  <c r="AC37" i="10" s="1"/>
  <c r="AC36" i="9"/>
  <c r="AC37" i="9" s="1"/>
  <c r="AG5" i="9"/>
  <c r="AG5" i="8"/>
  <c r="AC36" i="8"/>
  <c r="AC37" i="8" s="1"/>
  <c r="AC36" i="7"/>
  <c r="AG5" i="7"/>
  <c r="AG5" i="6"/>
  <c r="AC36" i="6"/>
  <c r="AC5" i="1"/>
  <c r="AA7" i="1"/>
  <c r="AG6" i="14" l="1"/>
  <c r="AH6" i="14"/>
  <c r="AG4" i="14"/>
  <c r="AG7" i="14"/>
  <c r="AG6" i="7"/>
  <c r="AG4" i="7"/>
  <c r="AG7" i="7"/>
  <c r="AH6" i="7"/>
  <c r="AG6" i="13"/>
  <c r="AH6" i="13"/>
  <c r="AG4" i="13"/>
  <c r="AG7" i="13"/>
  <c r="AI7" i="15"/>
  <c r="AI6" i="15"/>
  <c r="AI4" i="15"/>
  <c r="AJ6" i="15"/>
  <c r="AG4" i="16"/>
  <c r="AG7" i="16"/>
  <c r="AH6" i="16"/>
  <c r="AG6" i="16"/>
  <c r="AC4" i="1"/>
  <c r="AC6" i="1"/>
  <c r="AC36" i="1" s="1"/>
  <c r="AC37" i="1" s="1"/>
  <c r="AD6" i="1"/>
  <c r="AI6" i="12"/>
  <c r="AJ6" i="12"/>
  <c r="AI7" i="12"/>
  <c r="AI4" i="12"/>
  <c r="AG4" i="8"/>
  <c r="AG7" i="8"/>
  <c r="AG6" i="8"/>
  <c r="AH6" i="8"/>
  <c r="AG4" i="9"/>
  <c r="AH6" i="9"/>
  <c r="AG7" i="9"/>
  <c r="AG6" i="9"/>
  <c r="AG7" i="10"/>
  <c r="AG6" i="10"/>
  <c r="AH6" i="10"/>
  <c r="AG4" i="10"/>
  <c r="AG7" i="6"/>
  <c r="AG4" i="6"/>
  <c r="AG6" i="6"/>
  <c r="AH6" i="6"/>
  <c r="AG4" i="11"/>
  <c r="AG7" i="11"/>
  <c r="AG6" i="11"/>
  <c r="AH6" i="11"/>
  <c r="AC37" i="7"/>
  <c r="AC37" i="6"/>
  <c r="AI5" i="16"/>
  <c r="AE36" i="16"/>
  <c r="AE37" i="16" s="1"/>
  <c r="AK5" i="15"/>
  <c r="AG36" i="15"/>
  <c r="AG37" i="15" s="1"/>
  <c r="AE36" i="14"/>
  <c r="AE37" i="14" s="1"/>
  <c r="AI5" i="14"/>
  <c r="AE36" i="13"/>
  <c r="AE37" i="13" s="1"/>
  <c r="AI5" i="13"/>
  <c r="AG36" i="12"/>
  <c r="AG37" i="12" s="1"/>
  <c r="AK5" i="12"/>
  <c r="AI5" i="11"/>
  <c r="AE36" i="11"/>
  <c r="AE37" i="11" s="1"/>
  <c r="AE36" i="10"/>
  <c r="AE37" i="10" s="1"/>
  <c r="AI5" i="10"/>
  <c r="AE36" i="9"/>
  <c r="AI5" i="9"/>
  <c r="AI5" i="8"/>
  <c r="AE36" i="8"/>
  <c r="AE37" i="8" s="1"/>
  <c r="AE36" i="7"/>
  <c r="AE37" i="7" s="1"/>
  <c r="AI5" i="7"/>
  <c r="AE36" i="6"/>
  <c r="AE37" i="6" s="1"/>
  <c r="AI5" i="6"/>
  <c r="AE5" i="1"/>
  <c r="AC7" i="1"/>
  <c r="AK7" i="15" l="1"/>
  <c r="AL6" i="15"/>
  <c r="AK6" i="15"/>
  <c r="AK4" i="15"/>
  <c r="AI6" i="10"/>
  <c r="AJ6" i="10"/>
  <c r="AI4" i="10"/>
  <c r="AI7" i="10"/>
  <c r="AI6" i="7"/>
  <c r="AJ6" i="7"/>
  <c r="AI7" i="7"/>
  <c r="AI4" i="7"/>
  <c r="AI4" i="16"/>
  <c r="AI6" i="16"/>
  <c r="AJ6" i="16"/>
  <c r="AI7" i="16"/>
  <c r="AL6" i="12"/>
  <c r="AK6" i="12"/>
  <c r="AK4" i="12"/>
  <c r="AK7" i="12"/>
  <c r="AE4" i="1"/>
  <c r="AE6" i="1"/>
  <c r="AE36" i="1" s="1"/>
  <c r="AE37" i="1" s="1"/>
  <c r="AF6" i="1"/>
  <c r="AI7" i="14"/>
  <c r="AI4" i="14"/>
  <c r="AI6" i="14"/>
  <c r="AJ6" i="14"/>
  <c r="AI4" i="8"/>
  <c r="AJ6" i="8"/>
  <c r="AI7" i="8"/>
  <c r="AI6" i="8"/>
  <c r="AJ6" i="9"/>
  <c r="AI7" i="9"/>
  <c r="AI4" i="9"/>
  <c r="AI6" i="9"/>
  <c r="AI6" i="11"/>
  <c r="AI7" i="11"/>
  <c r="AJ6" i="11"/>
  <c r="AI4" i="11"/>
  <c r="AI4" i="6"/>
  <c r="AI6" i="6"/>
  <c r="AI7" i="6"/>
  <c r="AJ6" i="6"/>
  <c r="AI6" i="13"/>
  <c r="AJ6" i="13"/>
  <c r="AI4" i="13"/>
  <c r="AI7" i="13"/>
  <c r="AE37" i="9"/>
  <c r="AG36" i="16"/>
  <c r="AG37" i="16" s="1"/>
  <c r="AK5" i="16"/>
  <c r="AM5" i="15"/>
  <c r="AI36" i="15"/>
  <c r="AI37" i="15" s="1"/>
  <c r="AG36" i="14"/>
  <c r="AG37" i="14" s="1"/>
  <c r="AK5" i="14"/>
  <c r="AG36" i="13"/>
  <c r="AG37" i="13" s="1"/>
  <c r="AK5" i="13"/>
  <c r="AM5" i="12"/>
  <c r="AI36" i="12"/>
  <c r="AI37" i="12" s="1"/>
  <c r="AK5" i="11"/>
  <c r="AG36" i="11"/>
  <c r="AG37" i="11" s="1"/>
  <c r="AK5" i="10"/>
  <c r="AG36" i="10"/>
  <c r="AG37" i="10" s="1"/>
  <c r="AK5" i="9"/>
  <c r="AG36" i="9"/>
  <c r="AG37" i="9" s="1"/>
  <c r="AG36" i="8"/>
  <c r="AG37" i="8" s="1"/>
  <c r="AK5" i="8"/>
  <c r="AG36" i="7"/>
  <c r="AG37" i="7" s="1"/>
  <c r="AK5" i="7"/>
  <c r="AK5" i="6"/>
  <c r="AG36" i="6"/>
  <c r="AG37" i="6" s="1"/>
  <c r="AE7" i="1"/>
  <c r="AG5" i="1"/>
  <c r="AM4" i="12" l="1"/>
  <c r="AM7" i="12"/>
  <c r="AM6" i="12"/>
  <c r="AN6" i="12"/>
  <c r="AK4" i="13"/>
  <c r="AK6" i="13"/>
  <c r="AL6" i="13"/>
  <c r="AK7" i="13"/>
  <c r="AK7" i="6"/>
  <c r="AK4" i="6"/>
  <c r="AK6" i="6"/>
  <c r="AL6" i="6"/>
  <c r="AK7" i="14"/>
  <c r="AK4" i="14"/>
  <c r="AL6" i="14"/>
  <c r="AK6" i="14"/>
  <c r="AK4" i="8"/>
  <c r="AK7" i="8"/>
  <c r="AK6" i="8"/>
  <c r="AL6" i="8"/>
  <c r="AN6" i="15"/>
  <c r="AM7" i="15"/>
  <c r="AM6" i="15"/>
  <c r="AM4" i="15"/>
  <c r="AL6" i="16"/>
  <c r="AK6" i="16"/>
  <c r="AK4" i="16"/>
  <c r="AK7" i="16"/>
  <c r="AK4" i="9"/>
  <c r="AK6" i="9"/>
  <c r="AK7" i="9"/>
  <c r="AL6" i="9"/>
  <c r="AK7" i="7"/>
  <c r="AK4" i="7"/>
  <c r="AK6" i="7"/>
  <c r="AL6" i="7"/>
  <c r="AL6" i="10"/>
  <c r="AK4" i="10"/>
  <c r="AK7" i="10"/>
  <c r="AK6" i="10"/>
  <c r="AK7" i="11"/>
  <c r="AK6" i="11"/>
  <c r="AL6" i="11"/>
  <c r="AK4" i="11"/>
  <c r="AG4" i="1"/>
  <c r="AG6" i="1"/>
  <c r="AG36" i="1" s="1"/>
  <c r="AG37" i="1" s="1"/>
  <c r="AH6" i="1"/>
  <c r="AM5" i="16"/>
  <c r="AI36" i="16"/>
  <c r="AI37" i="16" s="1"/>
  <c r="AO5" i="15"/>
  <c r="AK36" i="15"/>
  <c r="AK37" i="15" s="1"/>
  <c r="AM5" i="14"/>
  <c r="AI36" i="14"/>
  <c r="AI37" i="14" s="1"/>
  <c r="AI36" i="13"/>
  <c r="AI37" i="13" s="1"/>
  <c r="AM5" i="13"/>
  <c r="AK36" i="12"/>
  <c r="AK37" i="12" s="1"/>
  <c r="AO5" i="12"/>
  <c r="AI36" i="11"/>
  <c r="AI37" i="11" s="1"/>
  <c r="AM5" i="11"/>
  <c r="AI36" i="10"/>
  <c r="AI37" i="10" s="1"/>
  <c r="AM5" i="10"/>
  <c r="AM5" i="9"/>
  <c r="AI36" i="9"/>
  <c r="AI36" i="8"/>
  <c r="AM5" i="8"/>
  <c r="AI36" i="7"/>
  <c r="AI37" i="7" s="1"/>
  <c r="AM5" i="7"/>
  <c r="AM5" i="6"/>
  <c r="AI36" i="6"/>
  <c r="AG7" i="1"/>
  <c r="AI5" i="1"/>
  <c r="AM7" i="7" l="1"/>
  <c r="AM6" i="7"/>
  <c r="AM4" i="7"/>
  <c r="AN6" i="7"/>
  <c r="AM4" i="8"/>
  <c r="AM6" i="8"/>
  <c r="AM7" i="8"/>
  <c r="AN6" i="8"/>
  <c r="AM7" i="13"/>
  <c r="AN6" i="13"/>
  <c r="AM6" i="13"/>
  <c r="AM36" i="13" s="1"/>
  <c r="AM37" i="13" s="1"/>
  <c r="AM4" i="13"/>
  <c r="AO7" i="15"/>
  <c r="AO4" i="15"/>
  <c r="AO6" i="15"/>
  <c r="AP6" i="15"/>
  <c r="AM7" i="9"/>
  <c r="AM4" i="9"/>
  <c r="AM6" i="9"/>
  <c r="AN6" i="9"/>
  <c r="AM6" i="16"/>
  <c r="AN6" i="16"/>
  <c r="AM7" i="16"/>
  <c r="AM4" i="16"/>
  <c r="AM7" i="10"/>
  <c r="AM6" i="10"/>
  <c r="AM4" i="10"/>
  <c r="AN6" i="10"/>
  <c r="AM7" i="6"/>
  <c r="AN6" i="6"/>
  <c r="AM4" i="6"/>
  <c r="AM6" i="6"/>
  <c r="AM6" i="14"/>
  <c r="AM4" i="14"/>
  <c r="AN6" i="14"/>
  <c r="AM7" i="14"/>
  <c r="AN6" i="11"/>
  <c r="AM7" i="11"/>
  <c r="AM4" i="11"/>
  <c r="AM6" i="11"/>
  <c r="AI4" i="1"/>
  <c r="AI6" i="1"/>
  <c r="AI36" i="1" s="1"/>
  <c r="AI37" i="1" s="1"/>
  <c r="AJ6" i="1"/>
  <c r="AO7" i="12"/>
  <c r="AO6" i="12"/>
  <c r="AO4" i="12"/>
  <c r="AP6" i="12"/>
  <c r="AI37" i="9"/>
  <c r="AI37" i="8"/>
  <c r="AI37" i="6"/>
  <c r="AO5" i="16"/>
  <c r="AK36" i="16"/>
  <c r="AK37" i="16" s="1"/>
  <c r="AQ5" i="15"/>
  <c r="AM36" i="15"/>
  <c r="AM37" i="15" s="1"/>
  <c r="AO5" i="14"/>
  <c r="AK36" i="14"/>
  <c r="AK37" i="14" s="1"/>
  <c r="AO5" i="13"/>
  <c r="AK36" i="13"/>
  <c r="AK37" i="13" s="1"/>
  <c r="AM36" i="12"/>
  <c r="AM37" i="12" s="1"/>
  <c r="AQ5" i="12"/>
  <c r="AO5" i="11"/>
  <c r="AK36" i="11"/>
  <c r="AK37" i="11" s="1"/>
  <c r="AK36" i="10"/>
  <c r="AK37" i="10" s="1"/>
  <c r="AO5" i="10"/>
  <c r="AO5" i="9"/>
  <c r="AK36" i="9"/>
  <c r="AK37" i="9" s="1"/>
  <c r="AK36" i="8"/>
  <c r="AK37" i="8" s="1"/>
  <c r="AO5" i="8"/>
  <c r="AO5" i="7"/>
  <c r="AK36" i="7"/>
  <c r="AK37" i="7" s="1"/>
  <c r="AO5" i="6"/>
  <c r="AK36" i="6"/>
  <c r="AK37" i="6" s="1"/>
  <c r="AI7" i="1"/>
  <c r="AK5" i="1"/>
  <c r="AP6" i="7" l="1"/>
  <c r="AO7" i="7"/>
  <c r="AO4" i="7"/>
  <c r="AO6" i="7"/>
  <c r="AO4" i="8"/>
  <c r="AO6" i="8"/>
  <c r="AP6" i="8"/>
  <c r="AO7" i="8"/>
  <c r="AO6" i="14"/>
  <c r="AP6" i="14"/>
  <c r="AO4" i="14"/>
  <c r="AO7" i="14"/>
  <c r="AO4" i="10"/>
  <c r="AO6" i="10"/>
  <c r="AP6" i="10"/>
  <c r="AO7" i="10"/>
  <c r="AO4" i="16"/>
  <c r="AO7" i="16"/>
  <c r="AO6" i="16"/>
  <c r="AP6" i="16"/>
  <c r="AO6" i="11"/>
  <c r="AP6" i="11"/>
  <c r="AO7" i="11"/>
  <c r="AO4" i="11"/>
  <c r="AK4" i="1"/>
  <c r="AK6" i="1"/>
  <c r="AK36" i="1" s="1"/>
  <c r="AK37" i="1" s="1"/>
  <c r="AL6" i="1"/>
  <c r="AQ6" i="12"/>
  <c r="AQ4" i="12"/>
  <c r="AQ7" i="12"/>
  <c r="AR6" i="12"/>
  <c r="AO7" i="9"/>
  <c r="AO6" i="9"/>
  <c r="AO4" i="9"/>
  <c r="AP6" i="9"/>
  <c r="AR6" i="15"/>
  <c r="AQ4" i="15"/>
  <c r="AQ6" i="15"/>
  <c r="AQ7" i="15"/>
  <c r="AO6" i="6"/>
  <c r="AP6" i="6"/>
  <c r="AO4" i="6"/>
  <c r="AO7" i="6"/>
  <c r="AO7" i="13"/>
  <c r="AO4" i="13"/>
  <c r="AP6" i="13"/>
  <c r="AO6" i="13"/>
  <c r="AO36" i="13" s="1"/>
  <c r="AO37" i="13" s="1"/>
  <c r="AM36" i="16"/>
  <c r="AM37" i="16" s="1"/>
  <c r="AQ5" i="16"/>
  <c r="AS5" i="15"/>
  <c r="AO36" i="15"/>
  <c r="AO37" i="15" s="1"/>
  <c r="AM36" i="14"/>
  <c r="AM37" i="14" s="1"/>
  <c r="AQ5" i="14"/>
  <c r="AQ5" i="13"/>
  <c r="AS5" i="12"/>
  <c r="AO36" i="12"/>
  <c r="AO37" i="12" s="1"/>
  <c r="AM36" i="11"/>
  <c r="AM37" i="11" s="1"/>
  <c r="AQ5" i="11"/>
  <c r="AQ5" i="10"/>
  <c r="AM36" i="10"/>
  <c r="AM36" i="9"/>
  <c r="AM37" i="9" s="1"/>
  <c r="AQ5" i="9"/>
  <c r="AM36" i="8"/>
  <c r="AM37" i="8" s="1"/>
  <c r="AQ5" i="8"/>
  <c r="AQ5" i="7"/>
  <c r="AM36" i="7"/>
  <c r="AM37" i="7" s="1"/>
  <c r="AQ5" i="6"/>
  <c r="AM36" i="6"/>
  <c r="AM37" i="6" s="1"/>
  <c r="AK7" i="1"/>
  <c r="AM5" i="1"/>
  <c r="AS6" i="15" l="1"/>
  <c r="AT6" i="15"/>
  <c r="AS7" i="15"/>
  <c r="AS4" i="15"/>
  <c r="AQ6" i="9"/>
  <c r="AQ7" i="9"/>
  <c r="AQ4" i="9"/>
  <c r="AR6" i="9"/>
  <c r="AR6" i="14"/>
  <c r="AQ7" i="14"/>
  <c r="AQ4" i="14"/>
  <c r="AQ6" i="14"/>
  <c r="AQ4" i="11"/>
  <c r="AQ6" i="11"/>
  <c r="AR6" i="11"/>
  <c r="AQ7" i="11"/>
  <c r="AS6" i="12"/>
  <c r="AS4" i="12"/>
  <c r="AT6" i="12"/>
  <c r="AS7" i="12"/>
  <c r="AR6" i="6"/>
  <c r="AQ4" i="6"/>
  <c r="AQ6" i="6"/>
  <c r="AQ7" i="6"/>
  <c r="AQ7" i="13"/>
  <c r="AQ6" i="13"/>
  <c r="AQ36" i="13" s="1"/>
  <c r="AQ37" i="13" s="1"/>
  <c r="AQ4" i="13"/>
  <c r="AR6" i="13"/>
  <c r="AQ6" i="7"/>
  <c r="AQ4" i="7"/>
  <c r="AQ7" i="7"/>
  <c r="AR6" i="7"/>
  <c r="AR6" i="16"/>
  <c r="AQ4" i="16"/>
  <c r="AQ7" i="16"/>
  <c r="AQ6" i="16"/>
  <c r="AQ7" i="10"/>
  <c r="AQ6" i="10"/>
  <c r="AQ4" i="10"/>
  <c r="AR6" i="10"/>
  <c r="AQ4" i="8"/>
  <c r="AQ7" i="8"/>
  <c r="AQ6" i="8"/>
  <c r="AR6" i="8"/>
  <c r="AM4" i="1"/>
  <c r="AN6" i="1"/>
  <c r="AM6" i="1"/>
  <c r="AM36" i="1" s="1"/>
  <c r="AM37" i="1" s="1"/>
  <c r="AM37" i="10"/>
  <c r="AO36" i="16"/>
  <c r="AO37" i="16" s="1"/>
  <c r="AS5" i="16"/>
  <c r="AQ36" i="15"/>
  <c r="AQ37" i="15" s="1"/>
  <c r="AU5" i="15"/>
  <c r="AO36" i="14"/>
  <c r="AO37" i="14" s="1"/>
  <c r="AS5" i="14"/>
  <c r="AS5" i="13"/>
  <c r="AQ36" i="12"/>
  <c r="AQ37" i="12" s="1"/>
  <c r="AU5" i="12"/>
  <c r="AO36" i="11"/>
  <c r="AO37" i="11" s="1"/>
  <c r="AS5" i="11"/>
  <c r="AS5" i="10"/>
  <c r="AO36" i="10"/>
  <c r="AO37" i="10" s="1"/>
  <c r="AO36" i="9"/>
  <c r="AO37" i="9" s="1"/>
  <c r="AS5" i="9"/>
  <c r="AS5" i="8"/>
  <c r="AO36" i="8"/>
  <c r="AO37" i="8" s="1"/>
  <c r="AS5" i="7"/>
  <c r="AO36" i="7"/>
  <c r="AO36" i="6"/>
  <c r="AO37" i="6" s="1"/>
  <c r="AS5" i="6"/>
  <c r="AM7" i="1"/>
  <c r="AO5" i="1"/>
  <c r="AS6" i="14" l="1"/>
  <c r="AS4" i="14"/>
  <c r="AS7" i="14"/>
  <c r="AT6" i="14"/>
  <c r="AS6" i="7"/>
  <c r="AT6" i="7"/>
  <c r="AS7" i="7"/>
  <c r="AS4" i="7"/>
  <c r="AS4" i="16"/>
  <c r="AS6" i="16"/>
  <c r="AS7" i="16"/>
  <c r="AT6" i="16"/>
  <c r="AS7" i="6"/>
  <c r="AT6" i="6"/>
  <c r="AS4" i="6"/>
  <c r="AS6" i="6"/>
  <c r="AS7" i="13"/>
  <c r="AS4" i="13"/>
  <c r="AT6" i="13"/>
  <c r="AS6" i="13"/>
  <c r="AS36" i="13" s="1"/>
  <c r="AS37" i="13" s="1"/>
  <c r="AU4" i="15"/>
  <c r="AU6" i="15"/>
  <c r="AU7" i="15"/>
  <c r="AV6" i="15"/>
  <c r="AT6" i="10"/>
  <c r="AS6" i="10"/>
  <c r="AS7" i="10"/>
  <c r="AS4" i="10"/>
  <c r="AT6" i="11"/>
  <c r="AS6" i="11"/>
  <c r="AS4" i="11"/>
  <c r="AS7" i="11"/>
  <c r="AS4" i="8"/>
  <c r="AS6" i="8"/>
  <c r="AT6" i="8"/>
  <c r="AS7" i="8"/>
  <c r="AS6" i="9"/>
  <c r="AS4" i="9"/>
  <c r="AS7" i="9"/>
  <c r="AT6" i="9"/>
  <c r="AO4" i="1"/>
  <c r="AO6" i="1"/>
  <c r="AO36" i="1" s="1"/>
  <c r="AO37" i="1" s="1"/>
  <c r="AP6" i="1"/>
  <c r="AU6" i="12"/>
  <c r="AV6" i="12"/>
  <c r="AU7" i="12"/>
  <c r="AU4" i="12"/>
  <c r="AO37" i="7"/>
  <c r="AQ36" i="16"/>
  <c r="AQ37" i="16" s="1"/>
  <c r="AU5" i="16"/>
  <c r="AS36" i="15"/>
  <c r="AS37" i="15" s="1"/>
  <c r="AW5" i="15"/>
  <c r="AU5" i="14"/>
  <c r="AQ36" i="14"/>
  <c r="AQ37" i="14" s="1"/>
  <c r="AU5" i="13"/>
  <c r="AW5" i="12"/>
  <c r="AS36" i="12"/>
  <c r="AS37" i="12" s="1"/>
  <c r="AQ36" i="11"/>
  <c r="AQ37" i="11" s="1"/>
  <c r="AU5" i="11"/>
  <c r="AQ36" i="10"/>
  <c r="AQ37" i="10" s="1"/>
  <c r="AU5" i="10"/>
  <c r="AQ36" i="9"/>
  <c r="AQ37" i="9" s="1"/>
  <c r="AU5" i="9"/>
  <c r="AQ36" i="8"/>
  <c r="AQ37" i="8" s="1"/>
  <c r="AU5" i="8"/>
  <c r="AQ36" i="7"/>
  <c r="AQ37" i="7" s="1"/>
  <c r="AU5" i="7"/>
  <c r="AQ36" i="6"/>
  <c r="AU5" i="6"/>
  <c r="AO7" i="1"/>
  <c r="AQ5" i="1"/>
  <c r="AU6" i="14" l="1"/>
  <c r="AV6" i="14"/>
  <c r="AU4" i="14"/>
  <c r="AU7" i="14"/>
  <c r="AU4" i="8"/>
  <c r="AU6" i="8"/>
  <c r="AV6" i="8"/>
  <c r="AU7" i="8"/>
  <c r="AW4" i="15"/>
  <c r="AX6" i="15"/>
  <c r="AW6" i="15"/>
  <c r="AW7" i="15"/>
  <c r="AU7" i="16"/>
  <c r="AV6" i="16"/>
  <c r="AU6" i="16"/>
  <c r="AU4" i="16"/>
  <c r="AU6" i="13"/>
  <c r="AV6" i="13"/>
  <c r="AU7" i="13"/>
  <c r="AU4" i="13"/>
  <c r="AU6" i="11"/>
  <c r="AU4" i="11"/>
  <c r="AV6" i="11"/>
  <c r="AU7" i="11"/>
  <c r="AU7" i="6"/>
  <c r="AU6" i="6"/>
  <c r="AU4" i="6"/>
  <c r="AV6" i="6"/>
  <c r="AU6" i="10"/>
  <c r="AV6" i="10"/>
  <c r="AU7" i="10"/>
  <c r="AU4" i="10"/>
  <c r="AQ4" i="1"/>
  <c r="AQ6" i="1"/>
  <c r="AQ36" i="1" s="1"/>
  <c r="AQ37" i="1" s="1"/>
  <c r="AR6" i="1"/>
  <c r="AU7" i="7"/>
  <c r="AU4" i="7"/>
  <c r="AV6" i="7"/>
  <c r="AU6" i="7"/>
  <c r="AU7" i="9"/>
  <c r="AU6" i="9"/>
  <c r="AU4" i="9"/>
  <c r="AV6" i="9"/>
  <c r="AW6" i="12"/>
  <c r="AX6" i="12"/>
  <c r="AW4" i="12"/>
  <c r="AW7" i="12"/>
  <c r="AQ37" i="6"/>
  <c r="AW5" i="16"/>
  <c r="AS36" i="16"/>
  <c r="AS37" i="16" s="1"/>
  <c r="AU36" i="15"/>
  <c r="AU37" i="15" s="1"/>
  <c r="AY5" i="15"/>
  <c r="AS36" i="14"/>
  <c r="AS37" i="14" s="1"/>
  <c r="AW5" i="14"/>
  <c r="AW5" i="13"/>
  <c r="AU36" i="12"/>
  <c r="AU37" i="12" s="1"/>
  <c r="AY5" i="12"/>
  <c r="AS36" i="11"/>
  <c r="AS37" i="11" s="1"/>
  <c r="AW5" i="11"/>
  <c r="AS36" i="10"/>
  <c r="AS37" i="10" s="1"/>
  <c r="AW5" i="10"/>
  <c r="AW5" i="9"/>
  <c r="AS36" i="9"/>
  <c r="AS36" i="8"/>
  <c r="AS37" i="8" s="1"/>
  <c r="AW5" i="8"/>
  <c r="AS36" i="7"/>
  <c r="AS37" i="7" s="1"/>
  <c r="AW5" i="7"/>
  <c r="AW5" i="6"/>
  <c r="AS36" i="6"/>
  <c r="AS37" i="6" s="1"/>
  <c r="AQ7" i="1"/>
  <c r="AS5" i="1"/>
  <c r="AW4" i="6" l="1"/>
  <c r="AW6" i="6"/>
  <c r="AX6" i="6"/>
  <c r="AW7" i="6"/>
  <c r="AX6" i="13"/>
  <c r="AW7" i="13"/>
  <c r="AW6" i="13"/>
  <c r="AW4" i="13"/>
  <c r="AW6" i="7"/>
  <c r="AW4" i="7"/>
  <c r="AX6" i="7"/>
  <c r="AW7" i="7"/>
  <c r="AW6" i="10"/>
  <c r="AW4" i="10"/>
  <c r="AW7" i="10"/>
  <c r="AX6" i="10"/>
  <c r="AW7" i="14"/>
  <c r="AW6" i="14"/>
  <c r="AX6" i="14"/>
  <c r="AW4" i="14"/>
  <c r="AW6" i="16"/>
  <c r="AW7" i="16"/>
  <c r="AX6" i="16"/>
  <c r="AW4" i="16"/>
  <c r="AW6" i="9"/>
  <c r="AX6" i="9"/>
  <c r="AW7" i="9"/>
  <c r="AW4" i="9"/>
  <c r="AW4" i="11"/>
  <c r="AX6" i="11"/>
  <c r="AW6" i="11"/>
  <c r="AW7" i="11"/>
  <c r="AY6" i="15"/>
  <c r="AY7" i="15"/>
  <c r="AY4" i="15"/>
  <c r="AZ6" i="15"/>
  <c r="AW4" i="8"/>
  <c r="AX6" i="8"/>
  <c r="AW7" i="8"/>
  <c r="AW6" i="8"/>
  <c r="AS4" i="1"/>
  <c r="AT6" i="1"/>
  <c r="AS6" i="1"/>
  <c r="AS36" i="1" s="1"/>
  <c r="AS37" i="1" s="1"/>
  <c r="AY4" i="12"/>
  <c r="AY7" i="12"/>
  <c r="AY6" i="12"/>
  <c r="AZ6" i="12"/>
  <c r="AS37" i="9"/>
  <c r="AU36" i="16"/>
  <c r="AU37" i="16" s="1"/>
  <c r="AY5" i="16"/>
  <c r="AW36" i="15"/>
  <c r="AW37" i="15" s="1"/>
  <c r="BA5" i="15"/>
  <c r="AU36" i="14"/>
  <c r="AU37" i="14" s="1"/>
  <c r="AY5" i="14"/>
  <c r="AU36" i="13"/>
  <c r="AU37" i="13" s="1"/>
  <c r="AY5" i="13"/>
  <c r="AW36" i="12"/>
  <c r="AW37" i="12" s="1"/>
  <c r="BA5" i="12"/>
  <c r="AU36" i="11"/>
  <c r="AU37" i="11" s="1"/>
  <c r="AY5" i="11"/>
  <c r="AU36" i="10"/>
  <c r="AU37" i="10" s="1"/>
  <c r="AY5" i="10"/>
  <c r="AU36" i="9"/>
  <c r="AU37" i="9" s="1"/>
  <c r="AY5" i="9"/>
  <c r="AU36" i="8"/>
  <c r="AU37" i="8" s="1"/>
  <c r="AY5" i="8"/>
  <c r="AU36" i="7"/>
  <c r="AU37" i="7" s="1"/>
  <c r="AY5" i="7"/>
  <c r="AU36" i="6"/>
  <c r="AU37" i="6" s="1"/>
  <c r="AY5" i="6"/>
  <c r="AU5" i="1"/>
  <c r="AS7" i="1"/>
  <c r="AY6" i="7" l="1"/>
  <c r="AY4" i="7"/>
  <c r="AY7" i="7"/>
  <c r="AZ6" i="7"/>
  <c r="AY7" i="10"/>
  <c r="AZ6" i="10"/>
  <c r="AY6" i="10"/>
  <c r="AY4" i="10"/>
  <c r="BA4" i="15"/>
  <c r="BA6" i="15"/>
  <c r="BB6" i="15"/>
  <c r="BA7" i="15"/>
  <c r="AY4" i="14"/>
  <c r="AY7" i="14"/>
  <c r="AZ6" i="14"/>
  <c r="AY6" i="14"/>
  <c r="AY7" i="11"/>
  <c r="AZ6" i="11"/>
  <c r="AY4" i="11"/>
  <c r="AY6" i="11"/>
  <c r="AY6" i="9"/>
  <c r="AZ6" i="9"/>
  <c r="AY7" i="9"/>
  <c r="AY4" i="9"/>
  <c r="AZ6" i="16"/>
  <c r="AY6" i="16"/>
  <c r="AY7" i="16"/>
  <c r="AY4" i="16"/>
  <c r="BB6" i="12"/>
  <c r="BA7" i="12"/>
  <c r="BA6" i="12"/>
  <c r="BA4" i="12"/>
  <c r="AY7" i="6"/>
  <c r="AY4" i="6"/>
  <c r="AY6" i="6"/>
  <c r="AZ6" i="6"/>
  <c r="AY4" i="13"/>
  <c r="AY7" i="13"/>
  <c r="AZ6" i="13"/>
  <c r="AY6" i="13"/>
  <c r="AY4" i="8"/>
  <c r="AZ6" i="8"/>
  <c r="AY6" i="8"/>
  <c r="AY7" i="8"/>
  <c r="AU4" i="1"/>
  <c r="AU6" i="1"/>
  <c r="AU36" i="1" s="1"/>
  <c r="AU37" i="1" s="1"/>
  <c r="AV6" i="1"/>
  <c r="BA5" i="16"/>
  <c r="AW36" i="16"/>
  <c r="AW37" i="16" s="1"/>
  <c r="AY36" i="15"/>
  <c r="AY37" i="15" s="1"/>
  <c r="BC5" i="15"/>
  <c r="AW36" i="14"/>
  <c r="AW37" i="14" s="1"/>
  <c r="BA5" i="14"/>
  <c r="BA5" i="13"/>
  <c r="AW36" i="13"/>
  <c r="AW37" i="13" s="1"/>
  <c r="AY36" i="12"/>
  <c r="AY37" i="12" s="1"/>
  <c r="BC5" i="12"/>
  <c r="BA5" i="11"/>
  <c r="AW36" i="11"/>
  <c r="AW37" i="11" s="1"/>
  <c r="AW36" i="10"/>
  <c r="AW37" i="10" s="1"/>
  <c r="BA5" i="10"/>
  <c r="BA5" i="9"/>
  <c r="AW36" i="9"/>
  <c r="AW37" i="9" s="1"/>
  <c r="AW36" i="8"/>
  <c r="BA5" i="8"/>
  <c r="AW36" i="7"/>
  <c r="AW37" i="7" s="1"/>
  <c r="BA5" i="7"/>
  <c r="AW36" i="6"/>
  <c r="BA5" i="6"/>
  <c r="AU7" i="1"/>
  <c r="AW5" i="1"/>
  <c r="BA7" i="14" l="1"/>
  <c r="BA6" i="14"/>
  <c r="BB6" i="14"/>
  <c r="BA4" i="14"/>
  <c r="BA4" i="8"/>
  <c r="BA7" i="8"/>
  <c r="BA6" i="8"/>
  <c r="BB6" i="8"/>
  <c r="BC7" i="15"/>
  <c r="BC4" i="15"/>
  <c r="BC6" i="15"/>
  <c r="BD6" i="15"/>
  <c r="BA7" i="9"/>
  <c r="BA4" i="9"/>
  <c r="BA6" i="9"/>
  <c r="BB6" i="9"/>
  <c r="BA7" i="16"/>
  <c r="BB6" i="16"/>
  <c r="BA4" i="16"/>
  <c r="BA6" i="16"/>
  <c r="BB6" i="13"/>
  <c r="BA4" i="13"/>
  <c r="BA6" i="13"/>
  <c r="BA7" i="13"/>
  <c r="BA7" i="7"/>
  <c r="BA4" i="7"/>
  <c r="BA6" i="7"/>
  <c r="BB6" i="7"/>
  <c r="BB6" i="10"/>
  <c r="BA4" i="10"/>
  <c r="BA7" i="10"/>
  <c r="BA6" i="10"/>
  <c r="BA6" i="6"/>
  <c r="BB6" i="6"/>
  <c r="BA7" i="6"/>
  <c r="BA4" i="6"/>
  <c r="BB6" i="11"/>
  <c r="BA6" i="11"/>
  <c r="BA7" i="11"/>
  <c r="BA4" i="11"/>
  <c r="AW4" i="1"/>
  <c r="AW6" i="1"/>
  <c r="AW36" i="1" s="1"/>
  <c r="AW37" i="1" s="1"/>
  <c r="AX6" i="1"/>
  <c r="BC7" i="12"/>
  <c r="BD6" i="12"/>
  <c r="BC6" i="12"/>
  <c r="BC4" i="12"/>
  <c r="AW37" i="8"/>
  <c r="AW37" i="6"/>
  <c r="BC5" i="16"/>
  <c r="AY36" i="16"/>
  <c r="AY37" i="16" s="1"/>
  <c r="BE5" i="15"/>
  <c r="BA36" i="15"/>
  <c r="BA37" i="15" s="1"/>
  <c r="BC5" i="14"/>
  <c r="AY36" i="14"/>
  <c r="AY37" i="14" s="1"/>
  <c r="AY36" i="13"/>
  <c r="AY37" i="13" s="1"/>
  <c r="BC5" i="13"/>
  <c r="BE5" i="12"/>
  <c r="BA36" i="12"/>
  <c r="BA37" i="12" s="1"/>
  <c r="BC5" i="11"/>
  <c r="AY36" i="11"/>
  <c r="AY37" i="11" s="1"/>
  <c r="AY36" i="10"/>
  <c r="AY37" i="10" s="1"/>
  <c r="BC5" i="10"/>
  <c r="BC5" i="9"/>
  <c r="AY36" i="9"/>
  <c r="AY37" i="9" s="1"/>
  <c r="BC5" i="8"/>
  <c r="AY36" i="8"/>
  <c r="AY37" i="8" s="1"/>
  <c r="BC5" i="7"/>
  <c r="AY36" i="7"/>
  <c r="AY37" i="7" s="1"/>
  <c r="AY36" i="6"/>
  <c r="AY37" i="6" s="1"/>
  <c r="BC5" i="6"/>
  <c r="AW7" i="1"/>
  <c r="AY5" i="1"/>
  <c r="BC4" i="7" l="1"/>
  <c r="BC6" i="7"/>
  <c r="BD6" i="7"/>
  <c r="BC7" i="7"/>
  <c r="BC4" i="8"/>
  <c r="BC6" i="8"/>
  <c r="BC7" i="8"/>
  <c r="BD6" i="8"/>
  <c r="BC6" i="10"/>
  <c r="BD6" i="10"/>
  <c r="BC7" i="10"/>
  <c r="BC4" i="10"/>
  <c r="BF6" i="15"/>
  <c r="BE7" i="15"/>
  <c r="BE6" i="15"/>
  <c r="BE4" i="15"/>
  <c r="BC4" i="14"/>
  <c r="BC7" i="14"/>
  <c r="BD6" i="14"/>
  <c r="BC6" i="14"/>
  <c r="BC7" i="9"/>
  <c r="BD6" i="9"/>
  <c r="BC4" i="9"/>
  <c r="BC6" i="9"/>
  <c r="BC4" i="16"/>
  <c r="BD6" i="16"/>
  <c r="BC6" i="16"/>
  <c r="BC7" i="16"/>
  <c r="BC6" i="11"/>
  <c r="BC4" i="11"/>
  <c r="BC7" i="11"/>
  <c r="BD6" i="11"/>
  <c r="AY4" i="1"/>
  <c r="AY6" i="1"/>
  <c r="AY36" i="1" s="1"/>
  <c r="AY37" i="1" s="1"/>
  <c r="AZ6" i="1"/>
  <c r="BE7" i="12"/>
  <c r="BE4" i="12"/>
  <c r="BF6" i="12"/>
  <c r="BE6" i="12"/>
  <c r="BC6" i="6"/>
  <c r="BC7" i="6"/>
  <c r="BD6" i="6"/>
  <c r="BC4" i="6"/>
  <c r="BC6" i="13"/>
  <c r="BC36" i="13" s="1"/>
  <c r="BC37" i="13" s="1"/>
  <c r="BC7" i="13"/>
  <c r="BD6" i="13"/>
  <c r="BC4" i="13"/>
  <c r="BE5" i="16"/>
  <c r="BA36" i="16"/>
  <c r="BA37" i="16" s="1"/>
  <c r="BG5" i="15"/>
  <c r="BC36" i="15"/>
  <c r="BC37" i="15" s="1"/>
  <c r="BA36" i="14"/>
  <c r="BA37" i="14" s="1"/>
  <c r="BE5" i="14"/>
  <c r="BE5" i="13"/>
  <c r="BA36" i="13"/>
  <c r="BA37" i="13" s="1"/>
  <c r="BG5" i="12"/>
  <c r="BC36" i="12"/>
  <c r="BC37" i="12" s="1"/>
  <c r="BE5" i="11"/>
  <c r="BA36" i="11"/>
  <c r="BA37" i="11" s="1"/>
  <c r="BE5" i="10"/>
  <c r="BA36" i="10"/>
  <c r="BA36" i="9"/>
  <c r="BA37" i="9" s="1"/>
  <c r="BE5" i="9"/>
  <c r="BE5" i="8"/>
  <c r="BA36" i="8"/>
  <c r="BA37" i="8" s="1"/>
  <c r="BA36" i="7"/>
  <c r="BA37" i="7" s="1"/>
  <c r="BE5" i="7"/>
  <c r="BE5" i="6"/>
  <c r="BA36" i="6"/>
  <c r="BA37" i="6" s="1"/>
  <c r="AY7" i="1"/>
  <c r="BA5" i="1"/>
  <c r="BE4" i="6" l="1"/>
  <c r="BE6" i="6"/>
  <c r="BF6" i="6"/>
  <c r="BE7" i="6"/>
  <c r="BF6" i="7"/>
  <c r="BE7" i="7"/>
  <c r="BE4" i="7"/>
  <c r="BE6" i="7"/>
  <c r="BF6" i="13"/>
  <c r="BE7" i="13"/>
  <c r="BE6" i="13"/>
  <c r="BE36" i="13" s="1"/>
  <c r="BE37" i="13" s="1"/>
  <c r="BE4" i="13"/>
  <c r="BE6" i="9"/>
  <c r="BE7" i="9"/>
  <c r="BF6" i="9"/>
  <c r="BE4" i="9"/>
  <c r="BE4" i="16"/>
  <c r="BF6" i="16"/>
  <c r="BE7" i="16"/>
  <c r="BE6" i="16"/>
  <c r="BE7" i="10"/>
  <c r="BF6" i="10"/>
  <c r="BE4" i="10"/>
  <c r="BE6" i="10"/>
  <c r="BF6" i="11"/>
  <c r="BE4" i="11"/>
  <c r="BE7" i="11"/>
  <c r="BE6" i="11"/>
  <c r="BE4" i="14"/>
  <c r="BE7" i="14"/>
  <c r="BE6" i="14"/>
  <c r="BF6" i="14"/>
  <c r="BA4" i="1"/>
  <c r="BB6" i="1"/>
  <c r="BA6" i="1"/>
  <c r="BA36" i="1" s="1"/>
  <c r="BA37" i="1" s="1"/>
  <c r="BE4" i="8"/>
  <c r="BF6" i="8"/>
  <c r="BE7" i="8"/>
  <c r="BE6" i="8"/>
  <c r="BG6" i="15"/>
  <c r="BG7" i="15"/>
  <c r="BG4" i="15"/>
  <c r="BH6" i="15"/>
  <c r="BH6" i="12"/>
  <c r="BG4" i="12"/>
  <c r="BG6" i="12"/>
  <c r="BG7" i="12"/>
  <c r="BA37" i="10"/>
  <c r="BG5" i="16"/>
  <c r="BC36" i="16"/>
  <c r="BC37" i="16" s="1"/>
  <c r="BI5" i="15"/>
  <c r="BE36" i="15"/>
  <c r="BE37" i="15" s="1"/>
  <c r="BG5" i="14"/>
  <c r="BC36" i="14"/>
  <c r="BC37" i="14" s="1"/>
  <c r="BG5" i="13"/>
  <c r="BI5" i="12"/>
  <c r="BE36" i="12"/>
  <c r="BE37" i="12" s="1"/>
  <c r="BC36" i="11"/>
  <c r="BC37" i="11" s="1"/>
  <c r="BG5" i="11"/>
  <c r="BG5" i="10"/>
  <c r="BC36" i="10"/>
  <c r="BC37" i="10" s="1"/>
  <c r="BG5" i="9"/>
  <c r="BC36" i="9"/>
  <c r="BC37" i="9" s="1"/>
  <c r="BC36" i="8"/>
  <c r="BC37" i="8" s="1"/>
  <c r="BG5" i="8"/>
  <c r="BC36" i="7"/>
  <c r="BG5" i="7"/>
  <c r="BC36" i="6"/>
  <c r="BC37" i="6" s="1"/>
  <c r="BA7" i="1"/>
  <c r="BC5" i="1"/>
  <c r="BG7" i="7" l="1"/>
  <c r="BG4" i="7"/>
  <c r="BG6" i="7"/>
  <c r="BH6" i="7"/>
  <c r="BG6" i="16"/>
  <c r="BG4" i="16"/>
  <c r="BH6" i="16"/>
  <c r="BG7" i="16"/>
  <c r="BH6" i="10"/>
  <c r="BG7" i="10"/>
  <c r="BG4" i="10"/>
  <c r="BG6" i="10"/>
  <c r="BH6" i="9"/>
  <c r="BG4" i="9"/>
  <c r="BG7" i="9"/>
  <c r="BG6" i="9"/>
  <c r="BH6" i="11"/>
  <c r="BG6" i="11"/>
  <c r="BG4" i="11"/>
  <c r="BG7" i="11"/>
  <c r="BH6" i="13"/>
  <c r="BG6" i="13"/>
  <c r="BG7" i="13"/>
  <c r="BG4" i="13"/>
  <c r="BG7" i="14"/>
  <c r="BG6" i="14"/>
  <c r="BG4" i="14"/>
  <c r="BH6" i="14"/>
  <c r="BG4" i="8"/>
  <c r="BG6" i="8"/>
  <c r="BH6" i="8"/>
  <c r="BG7" i="8"/>
  <c r="BJ6" i="15"/>
  <c r="BI4" i="15"/>
  <c r="BI6" i="15"/>
  <c r="BI7" i="15"/>
  <c r="BC4" i="1"/>
  <c r="BC6" i="1"/>
  <c r="BC36" i="1" s="1"/>
  <c r="BC37" i="1" s="1"/>
  <c r="BD6" i="1"/>
  <c r="BI7" i="12"/>
  <c r="BJ6" i="12"/>
  <c r="BI6" i="12"/>
  <c r="BI4" i="12"/>
  <c r="BC37" i="7"/>
  <c r="BE36" i="16"/>
  <c r="BE37" i="16" s="1"/>
  <c r="BI5" i="16"/>
  <c r="BG36" i="15"/>
  <c r="BG37" i="15" s="1"/>
  <c r="BE36" i="14"/>
  <c r="BE37" i="14" s="1"/>
  <c r="BI5" i="14"/>
  <c r="BI5" i="13"/>
  <c r="BG36" i="12"/>
  <c r="BG37" i="12" s="1"/>
  <c r="BK5" i="12"/>
  <c r="BI5" i="11"/>
  <c r="BE36" i="11"/>
  <c r="BE37" i="11" s="1"/>
  <c r="BE36" i="10"/>
  <c r="BE37" i="10" s="1"/>
  <c r="BI5" i="10"/>
  <c r="BE36" i="9"/>
  <c r="BE37" i="9" s="1"/>
  <c r="BI5" i="9"/>
  <c r="BE36" i="8"/>
  <c r="BE37" i="8" s="1"/>
  <c r="BI5" i="8"/>
  <c r="BI5" i="7"/>
  <c r="BE36" i="7"/>
  <c r="BE37" i="7" s="1"/>
  <c r="BE36" i="6"/>
  <c r="BE5" i="1"/>
  <c r="BC7" i="1"/>
  <c r="F13" i="18" l="1"/>
  <c r="BI4" i="10"/>
  <c r="BI7" i="10"/>
  <c r="BI6" i="10"/>
  <c r="BJ6" i="10"/>
  <c r="BK6" i="12"/>
  <c r="BL6" i="12"/>
  <c r="BK4" i="12"/>
  <c r="BK7" i="12"/>
  <c r="BI4" i="11"/>
  <c r="BJ6" i="11"/>
  <c r="BI7" i="11"/>
  <c r="BI6" i="11"/>
  <c r="BI6" i="14"/>
  <c r="BJ6" i="14"/>
  <c r="BI4" i="14"/>
  <c r="BI7" i="14"/>
  <c r="BJ6" i="7"/>
  <c r="BI6" i="7"/>
  <c r="BI4" i="7"/>
  <c r="BI7" i="7"/>
  <c r="BI4" i="8"/>
  <c r="BI6" i="8"/>
  <c r="BI7" i="8"/>
  <c r="BJ6" i="8"/>
  <c r="BJ6" i="16"/>
  <c r="BI7" i="16"/>
  <c r="BI6" i="16"/>
  <c r="BI4" i="16"/>
  <c r="BE4" i="1"/>
  <c r="BE6" i="1"/>
  <c r="BE36" i="1" s="1"/>
  <c r="BE37" i="1" s="1"/>
  <c r="BF6" i="1"/>
  <c r="BJ6" i="13"/>
  <c r="BI4" i="13"/>
  <c r="BI7" i="13"/>
  <c r="BI6" i="13"/>
  <c r="BI6" i="9"/>
  <c r="BJ6" i="9"/>
  <c r="BI4" i="9"/>
  <c r="BI7" i="9"/>
  <c r="BE37" i="6"/>
  <c r="BG36" i="16"/>
  <c r="BG37" i="16" s="1"/>
  <c r="BK5" i="16"/>
  <c r="BI36" i="15"/>
  <c r="O13" i="18" s="1"/>
  <c r="O14" i="18" s="1"/>
  <c r="BG36" i="14"/>
  <c r="BG37" i="14" s="1"/>
  <c r="BK5" i="14"/>
  <c r="BG36" i="13"/>
  <c r="BG37" i="13" s="1"/>
  <c r="BI36" i="12"/>
  <c r="BI37" i="12" s="1"/>
  <c r="BG36" i="11"/>
  <c r="BG37" i="11" s="1"/>
  <c r="BK5" i="11"/>
  <c r="BG36" i="10"/>
  <c r="BK5" i="9"/>
  <c r="BG36" i="9"/>
  <c r="BG36" i="8"/>
  <c r="BG37" i="8" s="1"/>
  <c r="BK5" i="7"/>
  <c r="BG36" i="7"/>
  <c r="BG37" i="7" s="1"/>
  <c r="BG5" i="1"/>
  <c r="BE7" i="1"/>
  <c r="F14" i="18" l="1"/>
  <c r="F16" i="18" s="1"/>
  <c r="O16" i="18"/>
  <c r="O15" i="18"/>
  <c r="BK4" i="9"/>
  <c r="BL6" i="9"/>
  <c r="BK7" i="9"/>
  <c r="BK6" i="9"/>
  <c r="BG4" i="1"/>
  <c r="BH6" i="1"/>
  <c r="BG6" i="1"/>
  <c r="BG36" i="1" s="1"/>
  <c r="BG37" i="1" s="1"/>
  <c r="BK6" i="16"/>
  <c r="BL6" i="16"/>
  <c r="BK7" i="16"/>
  <c r="BK4" i="16"/>
  <c r="BL6" i="11"/>
  <c r="BK7" i="11"/>
  <c r="BK4" i="11"/>
  <c r="BK6" i="11"/>
  <c r="BK7" i="14"/>
  <c r="BL6" i="14"/>
  <c r="BK4" i="14"/>
  <c r="BK6" i="14"/>
  <c r="BK6" i="7"/>
  <c r="BL6" i="7"/>
  <c r="BK4" i="7"/>
  <c r="BK7" i="7"/>
  <c r="BI37" i="15"/>
  <c r="BG37" i="10"/>
  <c r="BG37" i="9"/>
  <c r="BI36" i="16"/>
  <c r="BI37" i="16" s="1"/>
  <c r="BI36" i="14"/>
  <c r="BI37" i="14" s="1"/>
  <c r="BI36" i="13"/>
  <c r="M13" i="18" s="1"/>
  <c r="M14" i="18" s="1"/>
  <c r="BK36" i="12"/>
  <c r="L13" i="18" s="1"/>
  <c r="L14" i="18" s="1"/>
  <c r="BI36" i="11"/>
  <c r="BI37" i="11" s="1"/>
  <c r="BI36" i="10"/>
  <c r="BI36" i="9"/>
  <c r="BI37" i="9" s="1"/>
  <c r="BI36" i="8"/>
  <c r="BI36" i="7"/>
  <c r="BI37" i="7" s="1"/>
  <c r="BG7" i="1"/>
  <c r="BI5" i="1"/>
  <c r="F15" i="18" l="1"/>
  <c r="BI37" i="8"/>
  <c r="H13" i="18"/>
  <c r="H14" i="18" s="1"/>
  <c r="L16" i="18"/>
  <c r="L15" i="18"/>
  <c r="BI37" i="10"/>
  <c r="J13" i="18"/>
  <c r="J14" i="18" s="1"/>
  <c r="M16" i="18"/>
  <c r="M15" i="18"/>
  <c r="BI4" i="1"/>
  <c r="BI6" i="1"/>
  <c r="BI36" i="1" s="1"/>
  <c r="BI37" i="1" s="1"/>
  <c r="BJ6" i="1"/>
  <c r="BK37" i="12"/>
  <c r="BI37" i="13"/>
  <c r="BK36" i="16"/>
  <c r="P13" i="18" s="1"/>
  <c r="P14" i="18" s="1"/>
  <c r="BK36" i="14"/>
  <c r="N13" i="18" s="1"/>
  <c r="N14" i="18" s="1"/>
  <c r="BK36" i="11"/>
  <c r="K13" i="18" s="1"/>
  <c r="K14" i="18" s="1"/>
  <c r="BK36" i="9"/>
  <c r="BK36" i="7"/>
  <c r="BI7" i="1"/>
  <c r="BK5" i="1"/>
  <c r="BK37" i="7" l="1"/>
  <c r="G13" i="18"/>
  <c r="G14" i="18" s="1"/>
  <c r="K15" i="18"/>
  <c r="K16" i="18"/>
  <c r="P16" i="18"/>
  <c r="P15" i="18"/>
  <c r="J16" i="18"/>
  <c r="J15" i="18"/>
  <c r="BK37" i="9"/>
  <c r="I13" i="18"/>
  <c r="I14" i="18" s="1"/>
  <c r="H16" i="18"/>
  <c r="H15" i="18"/>
  <c r="N16" i="18"/>
  <c r="N15" i="18"/>
  <c r="BL6" i="1"/>
  <c r="BK6" i="1"/>
  <c r="BK36" i="1" s="1"/>
  <c r="E13" i="18" s="1"/>
  <c r="BK37" i="16"/>
  <c r="BK37" i="11"/>
  <c r="BK37" i="14"/>
  <c r="BK7" i="1"/>
  <c r="BK4" i="1"/>
  <c r="Q17" i="18" l="1"/>
  <c r="O5" i="19"/>
  <c r="L5" i="19"/>
  <c r="N17" i="18"/>
  <c r="O17" i="18"/>
  <c r="P17" i="18"/>
  <c r="E17" i="18"/>
  <c r="F17" i="18"/>
  <c r="G17" i="18"/>
  <c r="H17" i="18"/>
  <c r="I17" i="18"/>
  <c r="J17" i="18"/>
  <c r="K17" i="18"/>
  <c r="L17" i="18"/>
  <c r="M17" i="18"/>
  <c r="I16" i="18"/>
  <c r="I15" i="18"/>
  <c r="B26" i="18"/>
  <c r="C25" i="18"/>
  <c r="C26" i="18"/>
  <c r="B25" i="18"/>
  <c r="E14" i="18"/>
  <c r="G15" i="18"/>
  <c r="G16" i="18"/>
  <c r="BK37" i="1"/>
  <c r="E15" i="18" l="1"/>
  <c r="E16" i="18"/>
</calcChain>
</file>

<file path=xl/sharedStrings.xml><?xml version="1.0" encoding="utf-8"?>
<sst xmlns="http://schemas.openxmlformats.org/spreadsheetml/2006/main" count="922" uniqueCount="103">
  <si>
    <t>🔄 Date de mise à jour</t>
  </si>
  <si>
    <t>JJ.MM.AAAA</t>
  </si>
  <si>
    <t>JOUR</t>
  </si>
  <si>
    <t>AM</t>
  </si>
  <si>
    <t>PM</t>
  </si>
  <si>
    <t>Type d'absences</t>
  </si>
  <si>
    <t>Année</t>
  </si>
  <si>
    <t>V</t>
  </si>
  <si>
    <t>M</t>
  </si>
  <si>
    <t>A PROPOS DE CE FICHIER</t>
  </si>
  <si>
    <t>Nom de l'outil:</t>
  </si>
  <si>
    <t>PLANNING_ANNUEL_CONGES_1</t>
  </si>
  <si>
    <t>No DEV:</t>
  </si>
  <si>
    <t>Votre boîte à outils numérique</t>
  </si>
  <si>
    <t>Version:</t>
  </si>
  <si>
    <t>Dernière mise à jour:</t>
  </si>
  <si>
    <t>Site web</t>
  </si>
  <si>
    <t>www.mbtoolbox.ch</t>
  </si>
  <si>
    <t>Description:</t>
  </si>
  <si>
    <t>Contact</t>
  </si>
  <si>
    <t>info@mbtoolbox.ch</t>
  </si>
  <si>
    <t>Développeur</t>
  </si>
  <si>
    <t>MB toolbox</t>
  </si>
  <si>
    <t>Copyright</t>
  </si>
  <si>
    <t>©2026 MB toolbox. Tous droits réservés.</t>
  </si>
  <si>
    <t>C</t>
  </si>
  <si>
    <t>PRENOM</t>
  </si>
  <si>
    <t>TAUX DE PRESENCE</t>
  </si>
  <si>
    <t>N° SEMAINE</t>
  </si>
  <si>
    <t>A</t>
  </si>
  <si>
    <t>T</t>
  </si>
  <si>
    <t>F</t>
  </si>
  <si>
    <t>Vacances</t>
  </si>
  <si>
    <t>Maladie</t>
  </si>
  <si>
    <t>Congé</t>
  </si>
  <si>
    <t>Absence</t>
  </si>
  <si>
    <t>Télétravail</t>
  </si>
  <si>
    <t>Formation</t>
  </si>
  <si>
    <t>R</t>
  </si>
  <si>
    <t>Récupération</t>
  </si>
  <si>
    <t>Nouvel An</t>
  </si>
  <si>
    <t>Vendredi Saint</t>
  </si>
  <si>
    <t>Lundi de Pâques</t>
  </si>
  <si>
    <t>Ascension</t>
  </si>
  <si>
    <t>Lundi de Pentecôte</t>
  </si>
  <si>
    <t>Fête nationale</t>
  </si>
  <si>
    <t>Noël</t>
  </si>
  <si>
    <t>Date</t>
  </si>
  <si>
    <t>Evenement</t>
  </si>
  <si>
    <t>TOTAL ABSENCES PAR JOUR</t>
  </si>
  <si>
    <t>NOM</t>
  </si>
  <si>
    <t>ABSENCES PAR MOIS</t>
  </si>
  <si>
    <t>Taux de présence annuel</t>
  </si>
  <si>
    <t>TOTAL JOURS OUVRES ANNEE</t>
  </si>
  <si>
    <t>Capacité annuelle totale</t>
  </si>
  <si>
    <t>Taux d'absence annuel</t>
  </si>
  <si>
    <t>Mois le plus chargé</t>
  </si>
  <si>
    <t>Mois le plus calme</t>
  </si>
  <si>
    <t>Total absences annuel  (hors télétravail)</t>
  </si>
  <si>
    <t>Jours de télétravail annuel</t>
  </si>
  <si>
    <t>Absence moyenne annuelle par collaborateur</t>
  </si>
  <si>
    <t>Type d'absence principal</t>
  </si>
  <si>
    <t>Jours ouvrés</t>
  </si>
  <si>
    <t>📅</t>
  </si>
  <si>
    <t>Taux de présence</t>
  </si>
  <si>
    <t>❌</t>
  </si>
  <si>
    <t>📈</t>
  </si>
  <si>
    <t>Absence moyenne</t>
  </si>
  <si>
    <t>👤</t>
  </si>
  <si>
    <t>📉</t>
  </si>
  <si>
    <t>ABSENCE MOYENNE/COLLABORATEUR EN J HORS T</t>
  </si>
  <si>
    <t>NOMBRE COLLABORATEURS</t>
  </si>
  <si>
    <t>JOURS TRAVAILLÉS</t>
  </si>
  <si>
    <t>CAPACITÉ TOTALE EN JOURS</t>
  </si>
  <si>
    <t>PART DU TÉLÉTRAVAIL</t>
  </si>
  <si>
    <t>JOURS D'ABSENCES MENSUELS (HORS TÉLÉTRAVAIL) 2028</t>
  </si>
  <si>
    <t>MOYENNE ABSENCES MENSUELLES</t>
  </si>
  <si>
    <t>JOURS D'ABSENCE PAR MOIS (HORS TÉLÉTRAVAIL) 2032</t>
  </si>
  <si>
    <t>🏠</t>
  </si>
  <si>
    <t>Télétravail annuel</t>
  </si>
  <si>
    <t>Janvier</t>
  </si>
  <si>
    <t>Fevrier</t>
  </si>
  <si>
    <t>Mars</t>
  </si>
  <si>
    <t>Avril</t>
  </si>
  <si>
    <t>Mai</t>
  </si>
  <si>
    <t>Juin</t>
  </si>
  <si>
    <t>Juillet</t>
  </si>
  <si>
    <t>Août</t>
  </si>
  <si>
    <t>Septembre</t>
  </si>
  <si>
    <t>Octobre</t>
  </si>
  <si>
    <t>Novembre</t>
  </si>
  <si>
    <t>Décembre</t>
  </si>
  <si>
    <t>Présence annuelle</t>
  </si>
  <si>
    <t>Absence annuelle</t>
  </si>
  <si>
    <t>✔</t>
  </si>
  <si>
    <t>Plus d'absences</t>
  </si>
  <si>
    <t>Moins d'absences</t>
  </si>
  <si>
    <t>Taux de d'absence</t>
  </si>
  <si>
    <t>JOURS</t>
  </si>
  <si>
    <t>Objectif</t>
  </si>
  <si>
    <t>Taux d'absence maximal</t>
  </si>
  <si>
    <t>Taux de présence minimal</t>
  </si>
  <si>
    <t>Le Planning Annuel des Congés est un outil conçu pour simplifier la gestion des absences et améliorer la visibilité sur la disponibilité des équipes.
Il permet de planifier les absences, suivre les indicateurs clés et analyser les tendances grâce à un tableau de bord intégré et des calculs automatiques.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</si>
</sst>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0%"/>
    <numFmt numFmtId="167" formatCode="0.0&quot;%&quot;"/>
  </numFmts>
  <fonts count="44">
    <font>
      <sz val="11"/>
      <color theme="1"/>
      <name val="Calibri"/>
      <family val="2"/>
      <scheme val="minor"/>
    </font>
    <font>
      <u/>
      <sz val="19.25"/>
      <color theme="10"/>
      <name val="Calibri"/>
      <family val="2"/>
    </font>
    <font>
      <b/>
      <sz val="16"/>
      <color rgb="FF0070C0"/>
      <name val="Calibri"/>
      <family val="2"/>
      <scheme val="minor"/>
    </font>
    <font>
      <b/>
      <sz val="11"/>
      <color rgb="FF0070C0"/>
      <name val="Calibri"/>
      <family val="2"/>
      <scheme val="minor"/>
    </font>
    <font>
      <sz val="11"/>
      <color rgb="FF000000"/>
      <name val="Calibri"/>
      <family val="2"/>
      <scheme val="minor"/>
    </font>
    <font>
      <sz val="11"/>
      <color rgb="FF0070C0"/>
      <name val="Calibri"/>
      <family val="2"/>
      <scheme val="minor"/>
    </font>
    <font>
      <b/>
      <sz val="16"/>
      <color rgb="FF000000"/>
      <name val="Calibri"/>
      <family val="2"/>
      <scheme val="minor"/>
    </font>
    <font>
      <u/>
      <sz val="11"/>
      <color theme="10"/>
      <name val="Calibri"/>
      <family val="2"/>
      <scheme val="minor"/>
    </font>
    <font>
      <sz val="10"/>
      <color theme="0"/>
      <name val="Calibri"/>
      <family val="2"/>
      <scheme val="minor"/>
    </font>
    <font>
      <b/>
      <sz val="11"/>
      <color theme="0"/>
      <name val="Calibri"/>
      <family val="2"/>
      <scheme val="minor"/>
    </font>
    <font>
      <b/>
      <sz val="11"/>
      <color theme="1"/>
      <name val="Calibri"/>
      <family val="2"/>
      <scheme val="minor"/>
    </font>
    <font>
      <b/>
      <sz val="24"/>
      <color rgb="FF0070C0"/>
      <name val="Calibri"/>
      <family val="2"/>
    </font>
    <font>
      <b/>
      <sz val="11"/>
      <color rgb="FFFFFFFF"/>
      <name val="Calibri"/>
      <family val="2"/>
    </font>
    <font>
      <sz val="11"/>
      <color rgb="FFFFFFFF"/>
      <name val="Calibri"/>
      <family val="2"/>
    </font>
    <font>
      <sz val="11"/>
      <color theme="1"/>
      <name val="Calibri"/>
      <family val="2"/>
    </font>
    <font>
      <b/>
      <sz val="11"/>
      <color theme="4" tint="0.79998168889431442"/>
      <name val="Calibri"/>
      <family val="2"/>
      <scheme val="minor"/>
    </font>
    <font>
      <sz val="11"/>
      <color theme="1"/>
      <name val="Calibri"/>
      <family val="2"/>
      <scheme val="minor"/>
    </font>
    <font>
      <sz val="11"/>
      <color theme="4" tint="0.79998168889431442"/>
      <name val="Calibri"/>
      <family val="2"/>
    </font>
    <font>
      <b/>
      <sz val="11"/>
      <color rgb="FF002060"/>
      <name val="Calibri"/>
      <family val="2"/>
      <scheme val="minor"/>
    </font>
    <font>
      <sz val="6"/>
      <color theme="1"/>
      <name val="Calibri"/>
      <family val="2"/>
      <scheme val="minor"/>
    </font>
    <font>
      <b/>
      <sz val="12"/>
      <color theme="1"/>
      <name val="Calibri"/>
      <family val="2"/>
      <scheme val="minor"/>
    </font>
    <font>
      <sz val="10"/>
      <color theme="1"/>
      <name val="Arial Unicode MS"/>
    </font>
    <font>
      <b/>
      <sz val="11"/>
      <name val="Calibri"/>
    </font>
    <font>
      <b/>
      <sz val="24"/>
      <color theme="1"/>
      <name val="Calibri"/>
      <family val="2"/>
      <scheme val="minor"/>
    </font>
    <font>
      <sz val="11"/>
      <color theme="0"/>
      <name val="Calibri"/>
      <family val="2"/>
      <scheme val="minor"/>
    </font>
    <font>
      <b/>
      <sz val="11"/>
      <color rgb="FF0070C0"/>
      <name val="Calibri"/>
      <family val="2"/>
    </font>
    <font>
      <sz val="12"/>
      <color theme="1"/>
      <name val="Calibri"/>
      <family val="2"/>
      <scheme val="minor"/>
    </font>
    <font>
      <b/>
      <sz val="14"/>
      <color rgb="FF0070C0"/>
      <name val="Calibri"/>
      <family val="2"/>
      <scheme val="minor"/>
    </font>
    <font>
      <sz val="11"/>
      <color theme="1"/>
      <name val="Wingdings 2"/>
      <family val="1"/>
      <charset val="2"/>
    </font>
    <font>
      <b/>
      <sz val="20"/>
      <color theme="4" tint="0.79998168889431442"/>
      <name val="Calibri"/>
      <family val="2"/>
      <scheme val="minor"/>
    </font>
    <font>
      <sz val="26"/>
      <color rgb="FF0070C0"/>
      <name val="Calibri"/>
      <family val="2"/>
      <scheme val="minor"/>
    </font>
    <font>
      <sz val="26"/>
      <color theme="9"/>
      <name val="Calibri"/>
      <family val="2"/>
      <scheme val="minor"/>
    </font>
    <font>
      <sz val="26"/>
      <color rgb="FF00B050"/>
      <name val="Calibri"/>
      <family val="2"/>
      <scheme val="minor"/>
    </font>
    <font>
      <sz val="26"/>
      <color theme="2" tint="-0.499984740745262"/>
      <name val="Calibri"/>
      <family val="2"/>
      <scheme val="minor"/>
    </font>
    <font>
      <sz val="12"/>
      <color rgb="FF0070C0"/>
      <name val="Calibri"/>
      <family val="2"/>
      <scheme val="minor"/>
    </font>
    <font>
      <sz val="24"/>
      <color rgb="FF0070C0"/>
      <name val="Calibri"/>
      <family val="2"/>
      <scheme val="minor"/>
    </font>
    <font>
      <b/>
      <sz val="24"/>
      <color rgb="FF92D050"/>
      <name val="Calibri"/>
      <family val="2"/>
      <scheme val="minor"/>
    </font>
    <font>
      <b/>
      <sz val="24"/>
      <color rgb="FFFF0000"/>
      <name val="Calibri"/>
      <family val="2"/>
      <scheme val="minor"/>
    </font>
    <font>
      <sz val="24"/>
      <color theme="2" tint="-0.499984740745262"/>
      <name val="Calibri"/>
      <family val="2"/>
      <scheme val="minor"/>
    </font>
    <font>
      <sz val="24"/>
      <color theme="9"/>
      <name val="Calibri"/>
      <family val="2"/>
      <scheme val="minor"/>
    </font>
    <font>
      <sz val="24"/>
      <color rgb="FF00B050"/>
      <name val="Calibri"/>
      <family val="2"/>
      <scheme val="minor"/>
    </font>
    <font>
      <sz val="24"/>
      <color rgb="FF7030A0"/>
      <name val="Calibri"/>
      <family val="2"/>
      <scheme val="minor"/>
    </font>
    <font>
      <sz val="11"/>
      <color rgb="FF00B050"/>
      <name val="Calibri"/>
      <family val="2"/>
      <scheme val="minor"/>
    </font>
    <font>
      <b/>
      <sz val="48"/>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0070C0"/>
        <bgColor rgb="FF000000"/>
      </patternFill>
    </fill>
    <fill>
      <patternFill patternType="solid">
        <fgColor rgb="FF0070C0"/>
        <bgColor indexed="64"/>
      </patternFill>
    </fill>
    <fill>
      <patternFill patternType="solid">
        <fgColor theme="3" tint="0.79998168889431442"/>
        <bgColor indexed="64"/>
      </patternFill>
    </fill>
    <fill>
      <patternFill patternType="solid">
        <fgColor rgb="FF00B0F0"/>
        <bgColor indexed="64"/>
      </patternFill>
    </fill>
    <fill>
      <patternFill patternType="solid">
        <fgColor rgb="FF002060"/>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7030A0"/>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4"/>
        <bgColor theme="4"/>
      </patternFill>
    </fill>
    <fill>
      <patternFill patternType="solid">
        <fgColor theme="7"/>
        <bgColor indexed="64"/>
      </patternFill>
    </fill>
    <fill>
      <patternFill patternType="solid">
        <fgColor theme="5" tint="0.79998168889431442"/>
        <bgColor indexed="64"/>
      </patternFill>
    </fill>
    <fill>
      <patternFill patternType="darkUp">
        <fgColor theme="1"/>
        <bgColor rgb="FF00B0F0"/>
      </patternFill>
    </fill>
    <fill>
      <patternFill patternType="solid">
        <fgColor rgb="FF00B050"/>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diagonal/>
    </border>
    <border>
      <left style="thin">
        <color rgb="FF0070C0"/>
      </left>
      <right/>
      <top/>
      <bottom/>
      <diagonal/>
    </border>
    <border>
      <left/>
      <right style="thin">
        <color rgb="FF0070C0"/>
      </right>
      <top/>
      <bottom/>
      <diagonal/>
    </border>
    <border>
      <left/>
      <right/>
      <top style="thin">
        <color rgb="FF0070C0"/>
      </top>
      <bottom/>
      <diagonal/>
    </border>
    <border>
      <left style="thin">
        <color rgb="FF0070C0"/>
      </left>
      <right style="thin">
        <color rgb="FF0070C0"/>
      </right>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style="medium">
        <color rgb="FF0070C0"/>
      </top>
      <bottom style="medium">
        <color rgb="FF0070C0"/>
      </bottom>
      <diagonal/>
    </border>
    <border>
      <left style="thin">
        <color rgb="FF0070C0"/>
      </left>
      <right/>
      <top style="medium">
        <color rgb="FF0070C0"/>
      </top>
      <bottom/>
      <diagonal/>
    </border>
    <border>
      <left style="thin">
        <color rgb="FF0070C0"/>
      </left>
      <right style="thin">
        <color rgb="FF0070C0"/>
      </right>
      <top style="thin">
        <color rgb="FF0070C0"/>
      </top>
      <bottom/>
      <diagonal/>
    </border>
    <border>
      <left style="thin">
        <color rgb="FF0070C0"/>
      </left>
      <right/>
      <top style="thick">
        <color rgb="FF0070C0"/>
      </top>
      <bottom style="thick">
        <color rgb="FF0070C0"/>
      </bottom>
      <diagonal/>
    </border>
    <border>
      <left style="dotted">
        <color theme="4" tint="0.79998168889431442"/>
      </left>
      <right/>
      <top/>
      <bottom/>
      <diagonal/>
    </border>
    <border>
      <left style="dotted">
        <color theme="4" tint="0.79998168889431442"/>
      </left>
      <right/>
      <top style="thin">
        <color rgb="FF0070C0"/>
      </top>
      <bottom style="thin">
        <color rgb="FF0070C0"/>
      </bottom>
      <diagonal/>
    </border>
    <border>
      <left style="thin">
        <color rgb="FF0070C0"/>
      </left>
      <right style="dotted">
        <color theme="4" tint="0.79998168889431442"/>
      </right>
      <top style="thin">
        <color rgb="FF0070C0"/>
      </top>
      <bottom style="thin">
        <color rgb="FF0070C0"/>
      </bottom>
      <diagonal/>
    </border>
    <border>
      <left style="dotted">
        <color theme="4" tint="0.79998168889431442"/>
      </left>
      <right style="thin">
        <color rgb="FF0070C0"/>
      </right>
      <top style="thin">
        <color rgb="FF0070C0"/>
      </top>
      <bottom style="thin">
        <color rgb="FF0070C0"/>
      </bottom>
      <diagonal/>
    </border>
    <border>
      <left style="thin">
        <color rgb="FF0070C0"/>
      </left>
      <right style="dotted">
        <color theme="4" tint="0.79998168889431442"/>
      </right>
      <top/>
      <bottom/>
      <diagonal/>
    </border>
    <border>
      <left style="dotted">
        <color theme="4" tint="0.79998168889431442"/>
      </left>
      <right style="thin">
        <color rgb="FF0070C0"/>
      </right>
      <top/>
      <bottom/>
      <diagonal/>
    </border>
    <border>
      <left style="thin">
        <color rgb="FF0070C0"/>
      </left>
      <right style="dotted">
        <color theme="4" tint="0.79998168889431442"/>
      </right>
      <top style="thick">
        <color rgb="FF0070C0"/>
      </top>
      <bottom style="thick">
        <color rgb="FF0070C0"/>
      </bottom>
      <diagonal/>
    </border>
    <border>
      <left style="dotted">
        <color theme="4" tint="0.79998168889431442"/>
      </left>
      <right style="thin">
        <color rgb="FF0070C0"/>
      </right>
      <top style="thick">
        <color rgb="FF0070C0"/>
      </top>
      <bottom style="thick">
        <color rgb="FF0070C0"/>
      </bottom>
      <diagonal/>
    </border>
    <border>
      <left style="thin">
        <color rgb="FF0070C0"/>
      </left>
      <right style="dotted">
        <color theme="4" tint="0.79998168889431442"/>
      </right>
      <top style="medium">
        <color rgb="FF0070C0"/>
      </top>
      <bottom style="medium">
        <color rgb="FF0070C0"/>
      </bottom>
      <diagonal/>
    </border>
    <border>
      <left style="dotted">
        <color theme="4" tint="0.79998168889431442"/>
      </left>
      <right style="thin">
        <color rgb="FF0070C0"/>
      </right>
      <top style="medium">
        <color rgb="FF0070C0"/>
      </top>
      <bottom style="medium">
        <color rgb="FF0070C0"/>
      </bottom>
      <diagonal/>
    </border>
    <border>
      <left style="thin">
        <color rgb="FF0070C0"/>
      </left>
      <right style="dotted">
        <color theme="4" tint="0.79998168889431442"/>
      </right>
      <top/>
      <bottom style="thin">
        <color rgb="FF0070C0"/>
      </bottom>
      <diagonal/>
    </border>
    <border>
      <left style="dotted">
        <color theme="4" tint="0.79998168889431442"/>
      </left>
      <right style="thin">
        <color rgb="FF0070C0"/>
      </right>
      <top/>
      <bottom style="thin">
        <color rgb="FF0070C0"/>
      </bottom>
      <diagonal/>
    </border>
    <border>
      <left style="hair">
        <color rgb="FF0070C0"/>
      </left>
      <right style="thick">
        <color rgb="FF0070C0"/>
      </right>
      <top style="thick">
        <color rgb="FF0070C0"/>
      </top>
      <bottom style="thick">
        <color rgb="FF0070C0"/>
      </bottom>
      <diagonal/>
    </border>
    <border>
      <left/>
      <right style="thin">
        <color rgb="FF0070C0"/>
      </right>
      <top style="medium">
        <color rgb="FF0070C0"/>
      </top>
      <bottom style="medium">
        <color rgb="FF0070C0"/>
      </bottom>
      <diagonal/>
    </border>
    <border>
      <left style="thin">
        <color rgb="FF0070C0"/>
      </left>
      <right/>
      <top style="thick">
        <color rgb="FF0070C0"/>
      </top>
      <bottom style="medium">
        <color rgb="FF0070C0"/>
      </bottom>
      <diagonal/>
    </border>
    <border>
      <left/>
      <right style="thin">
        <color rgb="FF0070C0"/>
      </right>
      <top style="thick">
        <color rgb="FF0070C0"/>
      </top>
      <bottom style="medium">
        <color rgb="FF0070C0"/>
      </bottom>
      <diagonal/>
    </border>
    <border>
      <left/>
      <right/>
      <top style="medium">
        <color rgb="FF0070C0"/>
      </top>
      <bottom/>
      <diagonal/>
    </border>
    <border>
      <left/>
      <right style="thin">
        <color rgb="FF0070C0"/>
      </right>
      <top style="medium">
        <color rgb="FF0070C0"/>
      </top>
      <bottom/>
      <diagonal/>
    </border>
    <border>
      <left/>
      <right style="thin">
        <color rgb="FF0070C0"/>
      </right>
      <top style="thin">
        <color rgb="FF0070C0"/>
      </top>
      <bottom/>
      <diagonal/>
    </border>
    <border>
      <left style="thin">
        <color theme="0"/>
      </left>
      <right/>
      <top style="thin">
        <color theme="0"/>
      </top>
      <bottom/>
      <diagonal/>
    </border>
    <border>
      <left style="thin">
        <color theme="0"/>
      </left>
      <right/>
      <top style="thin">
        <color rgb="FF0070C0"/>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hair">
        <color rgb="FF0070C0"/>
      </left>
      <right style="thick">
        <color rgb="FF0070C0"/>
      </right>
      <top/>
      <bottom/>
      <diagonal/>
    </border>
    <border>
      <left style="thin">
        <color rgb="FF0070C0"/>
      </left>
      <right/>
      <top style="thin">
        <color rgb="FF0070C0"/>
      </top>
      <bottom style="medium">
        <color rgb="FF0070C0"/>
      </bottom>
      <diagonal/>
    </border>
    <border>
      <left/>
      <right style="thick">
        <color rgb="FF0070C0"/>
      </right>
      <top style="thin">
        <color rgb="FF0070C0"/>
      </top>
      <bottom style="medium">
        <color rgb="FF0070C0"/>
      </bottom>
      <diagonal/>
    </border>
    <border>
      <left/>
      <right style="dotted">
        <color theme="4" tint="0.79998168889431442"/>
      </right>
      <top style="thin">
        <color rgb="FF0070C0"/>
      </top>
      <bottom style="medium">
        <color rgb="FF0070C0"/>
      </bottom>
      <diagonal/>
    </border>
    <border>
      <left style="dotted">
        <color theme="4" tint="0.79998168889431442"/>
      </left>
      <right style="thin">
        <color rgb="FF0070C0"/>
      </right>
      <top style="thin">
        <color rgb="FF0070C0"/>
      </top>
      <bottom style="medium">
        <color rgb="FF0070C0"/>
      </bottom>
      <diagonal/>
    </border>
    <border>
      <left style="thin">
        <color rgb="FF0070C0"/>
      </left>
      <right style="dotted">
        <color theme="4" tint="0.79998168889431442"/>
      </right>
      <top style="thin">
        <color rgb="FF0070C0"/>
      </top>
      <bottom style="medium">
        <color rgb="FF0070C0"/>
      </bottom>
      <diagonal/>
    </border>
    <border>
      <left style="dotted">
        <color theme="4" tint="0.79998168889431442"/>
      </left>
      <right/>
      <top style="thin">
        <color rgb="FF0070C0"/>
      </top>
      <bottom style="medium">
        <color rgb="FF0070C0"/>
      </bottom>
      <diagonal/>
    </border>
    <border>
      <left/>
      <right style="thin">
        <color rgb="FF0070C0"/>
      </right>
      <top style="thin">
        <color rgb="FF0070C0"/>
      </top>
      <bottom style="medium">
        <color rgb="FF0070C0"/>
      </bottom>
      <diagonal/>
    </border>
    <border>
      <left/>
      <right/>
      <top style="thin">
        <color rgb="FF0070C0"/>
      </top>
      <bottom style="medium">
        <color rgb="FF0070C0"/>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ck">
        <color rgb="FF0070C0"/>
      </top>
      <bottom style="thick">
        <color rgb="FF0070C0"/>
      </bottom>
      <diagonal/>
    </border>
    <border>
      <left/>
      <right style="dotted">
        <color theme="4" tint="0.79998168889431442"/>
      </right>
      <top style="thick">
        <color rgb="FF0070C0"/>
      </top>
      <bottom style="thick">
        <color rgb="FF0070C0"/>
      </bottom>
      <diagonal/>
    </border>
  </borders>
  <cellStyleXfs count="3">
    <xf numFmtId="0" fontId="0" fillId="0" borderId="0"/>
    <xf numFmtId="0" fontId="1" fillId="0" borderId="0">
      <alignment vertical="top"/>
      <protection locked="0"/>
    </xf>
    <xf numFmtId="9" fontId="16" fillId="0" borderId="0" applyFont="0" applyFill="0" applyBorder="0" applyAlignment="0" applyProtection="0"/>
  </cellStyleXfs>
  <cellXfs count="248">
    <xf numFmtId="0" fontId="0" fillId="0" borderId="0" xfId="0"/>
    <xf numFmtId="0" fontId="0" fillId="0" borderId="0" xfId="0" applyAlignment="1">
      <alignment vertical="center"/>
    </xf>
    <xf numFmtId="0" fontId="0" fillId="2" borderId="0" xfId="0" applyFill="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vertical="center"/>
    </xf>
    <xf numFmtId="0" fontId="6" fillId="2" borderId="5" xfId="0" applyFont="1" applyFill="1" applyBorder="1" applyAlignment="1">
      <alignment horizontal="left" vertical="center"/>
    </xf>
    <xf numFmtId="0" fontId="6" fillId="2" borderId="0" xfId="0" applyFont="1" applyFill="1" applyAlignment="1">
      <alignment horizontal="left" vertical="center"/>
    </xf>
    <xf numFmtId="0" fontId="0" fillId="2" borderId="0" xfId="0" applyFill="1" applyAlignment="1">
      <alignment horizontal="left" vertical="center"/>
    </xf>
    <xf numFmtId="0" fontId="5" fillId="2" borderId="0" xfId="0" applyFont="1" applyFill="1" applyAlignment="1">
      <alignment vertical="center" wrapText="1"/>
    </xf>
    <xf numFmtId="0" fontId="4" fillId="2" borderId="0" xfId="0" applyFont="1" applyFill="1" applyAlignment="1">
      <alignment vertical="center" wrapText="1"/>
    </xf>
    <xf numFmtId="14" fontId="4" fillId="2" borderId="0" xfId="0" applyNumberFormat="1" applyFont="1" applyFill="1" applyAlignment="1">
      <alignment horizontal="left" vertical="center"/>
    </xf>
    <xf numFmtId="0" fontId="3" fillId="2" borderId="0" xfId="0" applyFont="1" applyFill="1" applyAlignment="1">
      <alignment vertical="center"/>
    </xf>
    <xf numFmtId="0" fontId="7" fillId="2" borderId="0" xfId="1" applyFont="1" applyFill="1" applyAlignment="1" applyProtection="1">
      <alignment vertical="center"/>
    </xf>
    <xf numFmtId="0" fontId="7" fillId="2" borderId="5" xfId="1" applyFont="1" applyFill="1" applyBorder="1" applyAlignment="1" applyProtection="1">
      <alignment vertical="center"/>
    </xf>
    <xf numFmtId="0" fontId="5" fillId="0" borderId="0" xfId="0" applyFont="1" applyAlignment="1">
      <alignment vertical="center"/>
    </xf>
    <xf numFmtId="0" fontId="0" fillId="2" borderId="0" xfId="0" applyFill="1" applyAlignment="1">
      <alignment vertical="center" wrapText="1"/>
    </xf>
    <xf numFmtId="0" fontId="4" fillId="2" borderId="5" xfId="0" applyFont="1" applyFill="1" applyBorder="1" applyAlignment="1">
      <alignment vertical="center"/>
    </xf>
    <xf numFmtId="0" fontId="4" fillId="2" borderId="0" xfId="0" applyFont="1" applyFill="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164" fontId="0" fillId="0" borderId="0" xfId="0" applyNumberFormat="1" applyAlignment="1">
      <alignment horizontal="left" vertical="center"/>
    </xf>
    <xf numFmtId="165" fontId="4" fillId="2" borderId="0" xfId="0" applyNumberFormat="1" applyFont="1" applyFill="1" applyAlignment="1">
      <alignment horizontal="left" vertical="center"/>
    </xf>
    <xf numFmtId="0" fontId="0" fillId="0" borderId="0" xfId="0" applyProtection="1">
      <protection locked="0"/>
    </xf>
    <xf numFmtId="0" fontId="0" fillId="0" borderId="0" xfId="0" applyAlignment="1">
      <alignment horizontal="center" vertical="center"/>
    </xf>
    <xf numFmtId="14" fontId="12" fillId="4" borderId="0" xfId="0" applyNumberFormat="1" applyFont="1" applyFill="1" applyAlignment="1" applyProtection="1">
      <alignment horizontal="center" vertical="center"/>
      <protection locked="0"/>
    </xf>
    <xf numFmtId="0" fontId="18" fillId="12" borderId="9"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9" fillId="13" borderId="9" xfId="0" applyFont="1" applyFill="1" applyBorder="1" applyAlignment="1" applyProtection="1">
      <alignment horizontal="center" vertical="center"/>
      <protection locked="0"/>
    </xf>
    <xf numFmtId="0" fontId="18" fillId="11" borderId="9" xfId="0" applyFont="1" applyFill="1" applyBorder="1" applyAlignment="1" applyProtection="1">
      <alignment horizontal="center" vertical="center"/>
      <protection locked="0"/>
    </xf>
    <xf numFmtId="0" fontId="18" fillId="15" borderId="9" xfId="0" applyFont="1" applyFill="1" applyBorder="1" applyAlignment="1" applyProtection="1">
      <alignment horizontal="center" vertical="center"/>
      <protection locked="0"/>
    </xf>
    <xf numFmtId="0" fontId="18" fillId="9" borderId="9" xfId="0" applyFont="1" applyFill="1" applyBorder="1" applyAlignment="1" applyProtection="1">
      <alignment horizontal="center" vertical="center"/>
      <protection locked="0"/>
    </xf>
    <xf numFmtId="0" fontId="0" fillId="0" borderId="0" xfId="0"/>
    <xf numFmtId="14" fontId="0" fillId="16" borderId="44" xfId="0" applyNumberFormat="1" applyFont="1" applyFill="1" applyBorder="1" applyAlignment="1" applyProtection="1">
      <alignment horizontal="center" vertical="center" wrapText="1"/>
      <protection locked="0"/>
    </xf>
    <xf numFmtId="0" fontId="0" fillId="16" borderId="45" xfId="0" applyFont="1" applyFill="1" applyBorder="1" applyAlignment="1" applyProtection="1">
      <alignment vertical="center" wrapText="1"/>
      <protection locked="0"/>
    </xf>
    <xf numFmtId="14" fontId="0" fillId="16" borderId="46" xfId="0" applyNumberFormat="1" applyFont="1" applyFill="1" applyBorder="1" applyAlignment="1" applyProtection="1">
      <alignment horizontal="center" vertical="center" wrapText="1"/>
      <protection locked="0"/>
    </xf>
    <xf numFmtId="0" fontId="0" fillId="16" borderId="42" xfId="0" applyFont="1" applyFill="1" applyBorder="1" applyAlignment="1" applyProtection="1">
      <alignment vertical="center" wrapText="1"/>
      <protection locked="0"/>
    </xf>
    <xf numFmtId="14" fontId="0" fillId="16" borderId="46" xfId="0" applyNumberFormat="1" applyFont="1" applyFill="1" applyBorder="1" applyAlignment="1" applyProtection="1">
      <alignment horizontal="center"/>
      <protection locked="0"/>
    </xf>
    <xf numFmtId="0" fontId="0" fillId="16" borderId="42" xfId="0" applyFont="1" applyFill="1" applyBorder="1" applyProtection="1">
      <protection locked="0"/>
    </xf>
    <xf numFmtId="0" fontId="0" fillId="0" borderId="0" xfId="0" applyProtection="1"/>
    <xf numFmtId="0" fontId="9" fillId="17" borderId="13" xfId="0" applyFont="1" applyFill="1" applyBorder="1" applyAlignment="1" applyProtection="1">
      <alignment horizontal="center"/>
    </xf>
    <xf numFmtId="0" fontId="9" fillId="17" borderId="43" xfId="0" applyFont="1" applyFill="1" applyBorder="1" applyProtection="1"/>
    <xf numFmtId="14" fontId="0" fillId="0" borderId="0" xfId="0" applyNumberFormat="1" applyAlignment="1" applyProtection="1">
      <alignment vertical="center" wrapText="1"/>
    </xf>
    <xf numFmtId="0" fontId="0" fillId="0" borderId="0" xfId="0" applyAlignment="1" applyProtection="1">
      <alignment vertical="center" wrapText="1"/>
    </xf>
    <xf numFmtId="0" fontId="18" fillId="12" borderId="9" xfId="0" applyFont="1" applyFill="1" applyBorder="1" applyAlignment="1" applyProtection="1">
      <alignment horizontal="left" vertical="center"/>
      <protection locked="0"/>
    </xf>
    <xf numFmtId="0" fontId="9" fillId="10" borderId="9" xfId="0" applyFont="1" applyFill="1" applyBorder="1" applyAlignment="1" applyProtection="1">
      <alignment horizontal="left" vertical="center"/>
      <protection locked="0"/>
    </xf>
    <xf numFmtId="0" fontId="9" fillId="13" borderId="9" xfId="0" applyFont="1" applyFill="1" applyBorder="1" applyAlignment="1" applyProtection="1">
      <alignment horizontal="left" vertical="center"/>
      <protection locked="0"/>
    </xf>
    <xf numFmtId="0" fontId="18" fillId="11" borderId="9" xfId="0" applyFont="1" applyFill="1" applyBorder="1" applyAlignment="1" applyProtection="1">
      <alignment horizontal="left" vertical="center"/>
      <protection locked="0"/>
    </xf>
    <xf numFmtId="0" fontId="18" fillId="15" borderId="9" xfId="0" applyFont="1" applyFill="1" applyBorder="1" applyAlignment="1" applyProtection="1">
      <alignment horizontal="left" vertical="center"/>
      <protection locked="0"/>
    </xf>
    <xf numFmtId="0" fontId="18" fillId="9" borderId="9" xfId="0" applyFont="1" applyFill="1" applyBorder="1" applyAlignment="1" applyProtection="1">
      <alignment horizontal="left" vertical="center"/>
      <protection locked="0"/>
    </xf>
    <xf numFmtId="2" fontId="0" fillId="0" borderId="0" xfId="0" applyNumberFormat="1" applyAlignment="1">
      <alignment horizontal="center" vertical="center"/>
    </xf>
    <xf numFmtId="0" fontId="22" fillId="0" borderId="0" xfId="0" applyFont="1" applyAlignment="1">
      <alignment vertical="center"/>
    </xf>
    <xf numFmtId="0" fontId="10" fillId="12" borderId="0" xfId="0" applyFont="1" applyFill="1" applyAlignment="1">
      <alignment vertical="center"/>
    </xf>
    <xf numFmtId="0" fontId="9" fillId="10" borderId="0" xfId="0" applyFont="1" applyFill="1" applyAlignment="1">
      <alignment vertical="center"/>
    </xf>
    <xf numFmtId="0" fontId="9" fillId="18" borderId="0" xfId="0" applyFont="1" applyFill="1" applyAlignment="1">
      <alignment vertical="center"/>
    </xf>
    <xf numFmtId="0" fontId="10" fillId="11" borderId="0" xfId="0" applyFont="1" applyFill="1" applyAlignment="1">
      <alignment vertical="center"/>
    </xf>
    <xf numFmtId="0" fontId="10" fillId="15" borderId="0" xfId="0" applyFont="1" applyFill="1" applyAlignment="1">
      <alignment vertical="center"/>
    </xf>
    <xf numFmtId="0" fontId="10" fillId="19" borderId="0" xfId="0" applyFont="1" applyFill="1" applyAlignment="1">
      <alignment vertical="center"/>
    </xf>
    <xf numFmtId="0" fontId="0" fillId="0" borderId="0" xfId="0" applyAlignment="1">
      <alignment horizontal="left" vertical="center"/>
    </xf>
    <xf numFmtId="9" fontId="0" fillId="0" borderId="0" xfId="2" quotePrefix="1" applyFont="1" applyAlignment="1">
      <alignment horizontal="center" vertical="center"/>
    </xf>
    <xf numFmtId="9" fontId="0" fillId="0" borderId="0" xfId="2" quotePrefix="1" applyNumberFormat="1" applyFont="1" applyAlignment="1">
      <alignment horizontal="center" vertical="center"/>
    </xf>
    <xf numFmtId="0" fontId="0" fillId="0" borderId="0" xfId="0" applyAlignment="1">
      <alignment horizontal="center"/>
    </xf>
    <xf numFmtId="9" fontId="0" fillId="0" borderId="0" xfId="2" applyFont="1"/>
    <xf numFmtId="165" fontId="0" fillId="0" borderId="0" xfId="0" applyNumberFormat="1" applyAlignment="1">
      <alignment horizontal="center" vertical="center"/>
    </xf>
    <xf numFmtId="10" fontId="0" fillId="0" borderId="0" xfId="2" applyNumberFormat="1" applyFont="1"/>
    <xf numFmtId="166" fontId="0" fillId="0" borderId="0" xfId="2" applyNumberFormat="1" applyFont="1" applyAlignment="1">
      <alignment horizontal="center"/>
    </xf>
    <xf numFmtId="0" fontId="24" fillId="0" borderId="0" xfId="0" applyFont="1" applyAlignment="1">
      <alignment vertical="center"/>
    </xf>
    <xf numFmtId="0" fontId="25" fillId="0" borderId="0" xfId="0" applyFont="1" applyFill="1" applyAlignment="1">
      <alignment vertical="center"/>
    </xf>
    <xf numFmtId="0" fontId="9" fillId="7" borderId="0" xfId="0" applyFont="1" applyFill="1" applyAlignment="1">
      <alignment vertical="center"/>
    </xf>
    <xf numFmtId="0" fontId="0" fillId="0" borderId="0" xfId="0" applyAlignment="1" applyProtection="1">
      <alignment vertical="center"/>
    </xf>
    <xf numFmtId="0" fontId="12" fillId="4" borderId="0" xfId="0" applyFont="1" applyFill="1" applyAlignment="1" applyProtection="1">
      <alignment horizontal="left" vertical="center"/>
    </xf>
    <xf numFmtId="0" fontId="0" fillId="0" borderId="0" xfId="0" applyAlignment="1" applyProtection="1">
      <alignment horizontal="left" vertical="center"/>
    </xf>
    <xf numFmtId="0" fontId="14" fillId="0" borderId="0" xfId="0" applyFont="1" applyAlignment="1" applyProtection="1">
      <alignment vertical="center"/>
    </xf>
    <xf numFmtId="14" fontId="14" fillId="0" borderId="0" xfId="0" applyNumberFormat="1" applyFont="1" applyAlignment="1" applyProtection="1">
      <alignment vertical="center"/>
    </xf>
    <xf numFmtId="0" fontId="10" fillId="0" borderId="0" xfId="0" applyFont="1" applyAlignment="1" applyProtection="1">
      <alignment horizontal="center" vertical="center" wrapText="1"/>
    </xf>
    <xf numFmtId="0" fontId="10" fillId="0" borderId="0" xfId="0" applyFont="1" applyAlignment="1" applyProtection="1">
      <alignment vertical="center"/>
    </xf>
    <xf numFmtId="0" fontId="10" fillId="0" borderId="15" xfId="0" applyFont="1" applyBorder="1" applyAlignment="1" applyProtection="1">
      <alignment horizontal="right" vertical="center"/>
    </xf>
    <xf numFmtId="49" fontId="0" fillId="0" borderId="0" xfId="0" applyNumberFormat="1" applyAlignment="1" applyProtection="1">
      <alignment vertical="center"/>
    </xf>
    <xf numFmtId="49" fontId="0" fillId="0" borderId="15" xfId="0" applyNumberFormat="1" applyBorder="1" applyAlignment="1" applyProtection="1">
      <alignment horizontal="right" vertical="center"/>
    </xf>
    <xf numFmtId="49" fontId="0" fillId="0" borderId="0" xfId="0" applyNumberFormat="1" applyBorder="1" applyAlignment="1" applyProtection="1">
      <alignment horizontal="right" vertical="center"/>
    </xf>
    <xf numFmtId="14" fontId="19" fillId="0" borderId="10" xfId="0" applyNumberFormat="1" applyFont="1" applyBorder="1" applyAlignment="1" applyProtection="1">
      <alignment vertical="center"/>
    </xf>
    <xf numFmtId="14" fontId="19" fillId="0" borderId="41" xfId="0" applyNumberFormat="1" applyFont="1" applyBorder="1" applyAlignment="1" applyProtection="1">
      <alignment vertical="center"/>
    </xf>
    <xf numFmtId="0" fontId="15" fillId="8" borderId="48" xfId="0" applyFont="1" applyFill="1" applyBorder="1" applyAlignment="1" applyProtection="1">
      <alignment vertical="center"/>
    </xf>
    <xf numFmtId="0" fontId="15" fillId="8" borderId="49" xfId="0" applyFont="1" applyFill="1" applyBorder="1" applyAlignment="1" applyProtection="1">
      <alignment vertical="center"/>
    </xf>
    <xf numFmtId="0" fontId="17" fillId="8" borderId="50" xfId="0" applyFont="1" applyFill="1" applyBorder="1" applyAlignment="1" applyProtection="1">
      <alignment horizontal="center" vertical="center"/>
    </xf>
    <xf numFmtId="0" fontId="17" fillId="8" borderId="51" xfId="0" applyFont="1" applyFill="1" applyBorder="1" applyAlignment="1" applyProtection="1">
      <alignment horizontal="center" vertical="center"/>
    </xf>
    <xf numFmtId="0" fontId="17" fillId="8" borderId="52" xfId="0" applyFont="1" applyFill="1" applyBorder="1" applyAlignment="1" applyProtection="1">
      <alignment horizontal="center" vertical="center"/>
    </xf>
    <xf numFmtId="0" fontId="17" fillId="8" borderId="53" xfId="0" applyFont="1" applyFill="1" applyBorder="1" applyAlignment="1" applyProtection="1">
      <alignment horizontal="center" vertical="center"/>
    </xf>
    <xf numFmtId="0" fontId="17" fillId="8" borderId="48" xfId="0" applyFont="1" applyFill="1" applyBorder="1" applyAlignment="1" applyProtection="1">
      <alignment horizontal="center" vertical="center"/>
    </xf>
    <xf numFmtId="0" fontId="17" fillId="8" borderId="54" xfId="0" applyFont="1" applyFill="1" applyBorder="1" applyAlignment="1" applyProtection="1">
      <alignment horizontal="center" vertical="center"/>
    </xf>
    <xf numFmtId="0" fontId="17" fillId="8" borderId="55" xfId="0" applyFont="1" applyFill="1" applyBorder="1" applyAlignment="1" applyProtection="1">
      <alignment horizontal="center" vertical="center"/>
    </xf>
    <xf numFmtId="0" fontId="18" fillId="12" borderId="11" xfId="0" applyFont="1" applyFill="1" applyBorder="1" applyAlignment="1" applyProtection="1">
      <alignment horizontal="left" vertical="center"/>
    </xf>
    <xf numFmtId="0" fontId="18" fillId="12" borderId="11" xfId="0" applyFont="1" applyFill="1" applyBorder="1" applyAlignment="1" applyProtection="1">
      <alignment horizontal="center" vertical="center"/>
    </xf>
    <xf numFmtId="0" fontId="9" fillId="10" borderId="20" xfId="0" applyFont="1" applyFill="1" applyBorder="1" applyAlignment="1" applyProtection="1">
      <alignment horizontal="left" vertical="center"/>
    </xf>
    <xf numFmtId="0" fontId="9" fillId="10" borderId="20" xfId="0" applyFont="1" applyFill="1" applyBorder="1" applyAlignment="1" applyProtection="1">
      <alignment horizontal="center" vertical="center"/>
    </xf>
    <xf numFmtId="0" fontId="9" fillId="13" borderId="20" xfId="0" applyFont="1" applyFill="1" applyBorder="1" applyAlignment="1" applyProtection="1">
      <alignment horizontal="left" vertical="center"/>
    </xf>
    <xf numFmtId="0" fontId="9" fillId="13" borderId="20" xfId="0" applyFont="1" applyFill="1" applyBorder="1" applyAlignment="1" applyProtection="1">
      <alignment horizontal="center" vertical="center"/>
    </xf>
    <xf numFmtId="0" fontId="18" fillId="11" borderId="20" xfId="0" applyFont="1" applyFill="1" applyBorder="1" applyAlignment="1" applyProtection="1">
      <alignment horizontal="left" vertical="center"/>
    </xf>
    <xf numFmtId="0" fontId="18" fillId="11" borderId="20" xfId="0" applyFont="1" applyFill="1" applyBorder="1" applyAlignment="1" applyProtection="1">
      <alignment horizontal="center" vertical="center"/>
    </xf>
    <xf numFmtId="0" fontId="9" fillId="7" borderId="20" xfId="0" applyFont="1" applyFill="1" applyBorder="1" applyAlignment="1" applyProtection="1">
      <alignment horizontal="left" vertical="center"/>
    </xf>
    <xf numFmtId="0" fontId="9" fillId="7" borderId="20" xfId="0" applyFont="1" applyFill="1" applyBorder="1" applyAlignment="1" applyProtection="1">
      <alignment horizontal="center" vertical="center"/>
    </xf>
    <xf numFmtId="0" fontId="24" fillId="0" borderId="0" xfId="0" applyFont="1" applyAlignment="1" applyProtection="1">
      <alignment vertical="center"/>
    </xf>
    <xf numFmtId="0" fontId="18" fillId="15" borderId="20" xfId="0" applyFont="1" applyFill="1" applyBorder="1" applyAlignment="1" applyProtection="1">
      <alignment horizontal="left" vertical="center"/>
    </xf>
    <xf numFmtId="0" fontId="18" fillId="15" borderId="20" xfId="0" applyFont="1" applyFill="1" applyBorder="1" applyAlignment="1" applyProtection="1">
      <alignment horizontal="center" vertical="center"/>
    </xf>
    <xf numFmtId="0" fontId="18" fillId="9" borderId="19" xfId="0" applyFont="1" applyFill="1" applyBorder="1" applyAlignment="1" applyProtection="1">
      <alignment horizontal="left" vertical="center"/>
    </xf>
    <xf numFmtId="0" fontId="18" fillId="9" borderId="19" xfId="0" applyFont="1" applyFill="1" applyBorder="1" applyAlignment="1" applyProtection="1">
      <alignment horizontal="center" vertical="center"/>
    </xf>
    <xf numFmtId="0" fontId="0" fillId="0" borderId="0" xfId="0" applyAlignment="1" applyProtection="1">
      <alignment horizontal="center" vertical="center"/>
    </xf>
    <xf numFmtId="0" fontId="14" fillId="0" borderId="27"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14" fontId="19" fillId="0" borderId="21" xfId="0" applyNumberFormat="1" applyFont="1" applyBorder="1" applyAlignment="1" applyProtection="1">
      <alignment vertical="center"/>
    </xf>
    <xf numFmtId="0" fontId="0" fillId="0" borderId="22"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47" xfId="0" applyBorder="1" applyAlignment="1" applyProtection="1">
      <alignment vertical="center"/>
      <protection locked="0"/>
    </xf>
    <xf numFmtId="0" fontId="0" fillId="0" borderId="22" xfId="0" applyBorder="1" applyAlignment="1" applyProtection="1">
      <alignment vertical="center"/>
      <protection locked="0"/>
    </xf>
    <xf numFmtId="0" fontId="0" fillId="0" borderId="35" xfId="0" applyBorder="1" applyAlignment="1" applyProtection="1">
      <alignment vertical="center"/>
      <protection locked="0"/>
    </xf>
    <xf numFmtId="49" fontId="0" fillId="0" borderId="0" xfId="0" applyNumberFormat="1" applyFill="1" applyAlignment="1" applyProtection="1">
      <alignment vertical="center"/>
    </xf>
    <xf numFmtId="166" fontId="0" fillId="0" borderId="0" xfId="2" applyNumberFormat="1" applyFont="1" applyAlignment="1">
      <alignment horizontal="center" vertical="center"/>
    </xf>
    <xf numFmtId="165" fontId="0" fillId="0" borderId="0" xfId="2" applyNumberFormat="1" applyFont="1" applyAlignment="1">
      <alignment horizontal="center" vertical="center"/>
    </xf>
    <xf numFmtId="0" fontId="9" fillId="7" borderId="9" xfId="0" applyFont="1" applyFill="1" applyBorder="1" applyAlignment="1" applyProtection="1">
      <alignment horizontal="center" vertical="center"/>
      <protection locked="0"/>
    </xf>
    <xf numFmtId="0" fontId="9" fillId="20" borderId="9" xfId="0" applyFont="1" applyFill="1" applyBorder="1" applyAlignment="1" applyProtection="1">
      <alignment horizontal="left" vertical="center"/>
    </xf>
    <xf numFmtId="166" fontId="0" fillId="0" borderId="0" xfId="2" applyNumberFormat="1" applyFont="1" applyAlignment="1">
      <alignment vertical="center"/>
    </xf>
    <xf numFmtId="165" fontId="0" fillId="0" borderId="0" xfId="0" applyNumberFormat="1" applyAlignment="1">
      <alignment horizontal="center"/>
    </xf>
    <xf numFmtId="0" fontId="12" fillId="4" borderId="0" xfId="0" applyFont="1" applyFill="1" applyBorder="1" applyAlignment="1" applyProtection="1">
      <alignment horizontal="right" vertical="center"/>
    </xf>
    <xf numFmtId="0" fontId="0" fillId="0" borderId="0" xfId="0" applyBorder="1" applyAlignment="1" applyProtection="1">
      <alignment horizontal="center" vertical="center"/>
    </xf>
    <xf numFmtId="0" fontId="0" fillId="0" borderId="0" xfId="0" applyAlignment="1">
      <alignment vertical="center"/>
    </xf>
    <xf numFmtId="167" fontId="0" fillId="16" borderId="42" xfId="0" applyNumberFormat="1" applyFont="1" applyFill="1" applyBorder="1" applyAlignment="1" applyProtection="1">
      <alignment horizontal="center"/>
      <protection locked="0"/>
    </xf>
    <xf numFmtId="167" fontId="0" fillId="16" borderId="42" xfId="0" applyNumberFormat="1" applyFont="1" applyFill="1" applyBorder="1" applyAlignment="1" applyProtection="1">
      <alignment horizontal="center" vertical="center" wrapText="1"/>
      <protection locked="0"/>
    </xf>
    <xf numFmtId="0" fontId="13" fillId="4" borderId="0" xfId="0" applyFont="1" applyFill="1" applyBorder="1" applyAlignment="1" applyProtection="1">
      <alignment vertical="center"/>
    </xf>
    <xf numFmtId="0" fontId="34" fillId="0" borderId="0" xfId="0" applyFont="1" applyBorder="1" applyAlignment="1" applyProtection="1">
      <alignment horizontal="center" vertical="center"/>
    </xf>
    <xf numFmtId="0" fontId="34" fillId="0" borderId="0" xfId="0" applyFont="1" applyBorder="1" applyAlignment="1" applyProtection="1">
      <alignment horizontal="center" vertical="center" wrapText="1"/>
    </xf>
    <xf numFmtId="0" fontId="27" fillId="0" borderId="0" xfId="0" applyFont="1" applyBorder="1" applyAlignment="1" applyProtection="1">
      <alignment horizontal="center" vertical="center"/>
    </xf>
    <xf numFmtId="0" fontId="27" fillId="0" borderId="0" xfId="0" applyFont="1" applyBorder="1" applyAlignment="1" applyProtection="1">
      <alignment horizontal="center" vertical="center" wrapText="1"/>
    </xf>
    <xf numFmtId="166" fontId="27" fillId="0" borderId="0" xfId="0" applyNumberFormat="1" applyFont="1" applyBorder="1" applyAlignment="1" applyProtection="1">
      <alignment horizontal="center" vertical="center" wrapText="1"/>
    </xf>
    <xf numFmtId="0" fontId="30" fillId="0" borderId="0" xfId="0" applyFont="1" applyBorder="1" applyAlignment="1" applyProtection="1">
      <alignment horizontal="center" vertical="center"/>
    </xf>
    <xf numFmtId="0" fontId="33"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3" fillId="0" borderId="0" xfId="0" applyFont="1" applyAlignment="1" applyProtection="1">
      <alignment vertical="center"/>
    </xf>
    <xf numFmtId="0" fontId="34" fillId="0" borderId="0" xfId="0" applyFont="1" applyBorder="1" applyAlignment="1" applyProtection="1">
      <alignment horizontal="left" vertical="center"/>
    </xf>
    <xf numFmtId="0" fontId="31" fillId="0" borderId="0" xfId="0" applyFont="1" applyBorder="1" applyAlignment="1" applyProtection="1">
      <alignment vertical="center"/>
    </xf>
    <xf numFmtId="0" fontId="32" fillId="0" borderId="0" xfId="0" applyFont="1" applyBorder="1" applyAlignment="1" applyProtection="1">
      <alignment vertical="center"/>
    </xf>
    <xf numFmtId="0" fontId="0" fillId="0" borderId="0" xfId="0" applyFont="1" applyAlignment="1" applyProtection="1">
      <alignment vertical="center"/>
    </xf>
    <xf numFmtId="0" fontId="27" fillId="0" borderId="0" xfId="0" applyFont="1" applyAlignment="1" applyProtection="1">
      <alignment vertical="center" wrapText="1"/>
    </xf>
    <xf numFmtId="0" fontId="27" fillId="0" borderId="0" xfId="0" applyFont="1" applyAlignment="1" applyProtection="1">
      <alignment horizontal="center" vertical="center" wrapText="1"/>
    </xf>
    <xf numFmtId="0" fontId="0" fillId="0" borderId="0" xfId="0" applyFont="1" applyAlignment="1" applyProtection="1">
      <alignment horizontal="left" vertical="center"/>
    </xf>
    <xf numFmtId="0" fontId="28" fillId="0" borderId="0" xfId="0" applyFont="1" applyAlignment="1" applyProtection="1">
      <alignment vertical="center"/>
    </xf>
    <xf numFmtId="0" fontId="26" fillId="0" borderId="0" xfId="0" applyFont="1" applyAlignment="1" applyProtection="1">
      <alignment horizontal="center" vertical="center"/>
    </xf>
    <xf numFmtId="0" fontId="42" fillId="0" borderId="0" xfId="0" applyFont="1" applyAlignment="1" applyProtection="1">
      <alignment horizontal="center" vertical="center"/>
    </xf>
    <xf numFmtId="0" fontId="0" fillId="0" borderId="0" xfId="0" applyFont="1" applyAlignment="1" applyProtection="1">
      <alignment horizontal="center" vertical="center"/>
    </xf>
    <xf numFmtId="0" fontId="20" fillId="0" borderId="0" xfId="0" applyFont="1" applyAlignment="1" applyProtection="1">
      <alignment horizontal="center" vertical="center" wrapText="1"/>
    </xf>
    <xf numFmtId="0" fontId="26" fillId="0" borderId="0" xfId="0" applyFont="1" applyAlignment="1" applyProtection="1">
      <alignment vertical="center" wrapText="1"/>
    </xf>
    <xf numFmtId="0" fontId="0" fillId="0" borderId="0" xfId="0" applyFont="1" applyAlignment="1" applyProtection="1">
      <alignment vertical="center" wrapText="1"/>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20" fillId="0" borderId="0" xfId="0" applyFont="1" applyAlignment="1" applyProtection="1">
      <alignment vertical="center"/>
    </xf>
    <xf numFmtId="0" fontId="21" fillId="0" borderId="0" xfId="0" applyFont="1" applyAlignment="1" applyProtection="1">
      <alignment vertical="center"/>
    </xf>
    <xf numFmtId="0" fontId="29" fillId="0" borderId="0" xfId="0" applyFont="1" applyFill="1" applyAlignment="1" applyProtection="1">
      <alignment vertical="center"/>
    </xf>
    <xf numFmtId="0" fontId="0" fillId="0" borderId="0" xfId="0" applyFill="1" applyAlignment="1" applyProtection="1">
      <alignment vertical="center"/>
    </xf>
    <xf numFmtId="0" fontId="5" fillId="0" borderId="0" xfId="0" applyFont="1" applyAlignment="1" applyProtection="1">
      <alignment horizontal="center" vertical="center" wrapText="1"/>
    </xf>
    <xf numFmtId="0" fontId="41" fillId="0" borderId="0" xfId="0" applyFont="1" applyBorder="1" applyAlignment="1" applyProtection="1">
      <alignment horizontal="center" vertical="center"/>
    </xf>
    <xf numFmtId="0" fontId="12" fillId="4" borderId="0" xfId="0" applyFont="1" applyFill="1" applyAlignment="1" applyProtection="1">
      <alignment horizontal="center" vertical="center"/>
    </xf>
    <xf numFmtId="14" fontId="12" fillId="4" borderId="0" xfId="0" applyNumberFormat="1" applyFont="1" applyFill="1" applyAlignment="1" applyProtection="1">
      <alignment horizontal="left" vertical="center"/>
      <protection locked="0"/>
    </xf>
    <xf numFmtId="0" fontId="10" fillId="15" borderId="0" xfId="0" applyFont="1" applyFill="1" applyAlignment="1" applyProtection="1">
      <alignment horizontal="left" vertical="center"/>
    </xf>
    <xf numFmtId="0" fontId="10" fillId="19" borderId="0" xfId="0" applyFont="1" applyFill="1" applyAlignment="1" applyProtection="1">
      <alignment horizontal="left" vertical="center"/>
    </xf>
    <xf numFmtId="0" fontId="11" fillId="0" borderId="0" xfId="0" applyFont="1" applyFill="1" applyBorder="1" applyAlignment="1" applyProtection="1">
      <alignment horizontal="center" vertical="center"/>
    </xf>
    <xf numFmtId="0" fontId="10" fillId="12" borderId="0" xfId="0" applyFont="1" applyFill="1" applyAlignment="1" applyProtection="1">
      <alignment horizontal="left" vertical="center"/>
    </xf>
    <xf numFmtId="0" fontId="9" fillId="10" borderId="0" xfId="0" applyFont="1" applyFill="1" applyAlignment="1" applyProtection="1">
      <alignment horizontal="left" vertical="center"/>
    </xf>
    <xf numFmtId="0" fontId="9" fillId="18" borderId="0" xfId="0" applyFont="1" applyFill="1" applyAlignment="1" applyProtection="1">
      <alignment horizontal="left" vertical="center"/>
    </xf>
    <xf numFmtId="0" fontId="10" fillId="11" borderId="0" xfId="0" applyFont="1" applyFill="1" applyAlignment="1" applyProtection="1">
      <alignment horizontal="left" vertical="center"/>
    </xf>
    <xf numFmtId="0" fontId="36" fillId="0" borderId="0" xfId="0" applyFont="1" applyBorder="1" applyAlignment="1" applyProtection="1">
      <alignment horizontal="center" vertical="center"/>
    </xf>
    <xf numFmtId="0" fontId="37" fillId="0" borderId="0" xfId="0" applyFont="1" applyBorder="1" applyAlignment="1" applyProtection="1">
      <alignment horizontal="center" vertical="center"/>
    </xf>
    <xf numFmtId="0" fontId="9" fillId="7" borderId="0" xfId="0" applyFont="1" applyFill="1" applyAlignment="1" applyProtection="1">
      <alignment horizontal="left" vertical="center"/>
    </xf>
    <xf numFmtId="0" fontId="9" fillId="21" borderId="0" xfId="0" applyFont="1" applyFill="1" applyAlignment="1" applyProtection="1">
      <alignment horizontal="left" vertical="center"/>
    </xf>
    <xf numFmtId="0" fontId="40" fillId="0" borderId="0" xfId="0" applyFont="1" applyBorder="1" applyAlignment="1" applyProtection="1">
      <alignment horizontal="right" vertical="center"/>
    </xf>
    <xf numFmtId="0" fontId="39" fillId="0" borderId="0" xfId="0" applyFont="1" applyBorder="1" applyAlignment="1" applyProtection="1">
      <alignment horizontal="center" vertical="center"/>
    </xf>
    <xf numFmtId="0" fontId="38" fillId="0" borderId="0" xfId="0" applyFont="1" applyBorder="1" applyAlignment="1" applyProtection="1">
      <alignment horizontal="center" vertical="center"/>
    </xf>
    <xf numFmtId="0" fontId="35" fillId="0" borderId="0" xfId="0" applyFont="1" applyBorder="1" applyAlignment="1" applyProtection="1">
      <alignment horizontal="center" vertical="center"/>
    </xf>
    <xf numFmtId="0" fontId="15" fillId="8" borderId="0" xfId="0" applyFont="1" applyFill="1" applyAlignment="1" applyProtection="1">
      <alignment horizontal="right" vertical="center"/>
    </xf>
    <xf numFmtId="0" fontId="15" fillId="8" borderId="12" xfId="0" applyFont="1" applyFill="1" applyBorder="1" applyAlignment="1" applyProtection="1">
      <alignment horizontal="right" vertical="center"/>
    </xf>
    <xf numFmtId="0" fontId="18" fillId="14" borderId="39" xfId="0" applyFont="1" applyFill="1" applyBorder="1" applyAlignment="1" applyProtection="1">
      <alignment horizontal="right" vertical="center"/>
    </xf>
    <xf numFmtId="0" fontId="18" fillId="14" borderId="40" xfId="0" applyFont="1" applyFill="1" applyBorder="1" applyAlignment="1" applyProtection="1">
      <alignment horizontal="right" vertical="center"/>
    </xf>
    <xf numFmtId="0" fontId="0" fillId="0" borderId="11" xfId="0" applyBorder="1" applyAlignment="1" applyProtection="1">
      <alignment horizontal="center" vertical="center"/>
    </xf>
    <xf numFmtId="0" fontId="0" fillId="0" borderId="12" xfId="0" applyBorder="1" applyAlignment="1" applyProtection="1">
      <alignment vertical="center"/>
    </xf>
    <xf numFmtId="0" fontId="0" fillId="0" borderId="27" xfId="0" applyBorder="1" applyAlignment="1" applyProtection="1">
      <alignment horizontal="center" vertical="center"/>
    </xf>
    <xf numFmtId="0" fontId="0" fillId="0" borderId="28" xfId="0" applyBorder="1" applyAlignment="1" applyProtection="1">
      <alignment vertical="center"/>
    </xf>
    <xf numFmtId="0" fontId="10" fillId="12" borderId="37" xfId="0" applyFont="1" applyFill="1" applyBorder="1" applyAlignment="1" applyProtection="1">
      <alignment horizontal="center" vertical="center"/>
    </xf>
    <xf numFmtId="0" fontId="10" fillId="12" borderId="38" xfId="0" applyFont="1" applyFill="1" applyBorder="1" applyAlignment="1" applyProtection="1">
      <alignment horizontal="center" vertical="center"/>
    </xf>
    <xf numFmtId="0" fontId="0" fillId="0" borderId="15" xfId="0" applyBorder="1" applyAlignment="1" applyProtection="1">
      <alignment horizontal="center" vertical="center"/>
    </xf>
    <xf numFmtId="49" fontId="0" fillId="0" borderId="17" xfId="0" applyNumberFormat="1" applyBorder="1" applyAlignment="1" applyProtection="1">
      <alignment vertical="center"/>
    </xf>
    <xf numFmtId="0" fontId="0" fillId="0" borderId="0" xfId="0" applyBorder="1" applyAlignment="1" applyProtection="1">
      <alignment vertical="center"/>
    </xf>
    <xf numFmtId="0" fontId="0" fillId="0" borderId="25" xfId="0" applyBorder="1" applyAlignment="1" applyProtection="1">
      <alignment horizontal="center" vertical="center"/>
    </xf>
    <xf numFmtId="49" fontId="0" fillId="0" borderId="26" xfId="0" applyNumberFormat="1" applyBorder="1" applyAlignment="1" applyProtection="1">
      <alignment vertical="center"/>
    </xf>
    <xf numFmtId="0" fontId="0" fillId="0" borderId="16" xfId="0" applyBorder="1" applyAlignment="1" applyProtection="1">
      <alignment horizontal="center" vertical="center"/>
    </xf>
    <xf numFmtId="49" fontId="0" fillId="0" borderId="24" xfId="0" applyNumberFormat="1" applyBorder="1" applyAlignment="1" applyProtection="1">
      <alignment vertical="center"/>
    </xf>
    <xf numFmtId="49" fontId="0" fillId="0" borderId="16" xfId="0" applyNumberFormat="1" applyBorder="1" applyAlignment="1" applyProtection="1">
      <alignment vertical="center"/>
    </xf>
    <xf numFmtId="0" fontId="0" fillId="0" borderId="0" xfId="0" applyBorder="1" applyAlignment="1" applyProtection="1">
      <alignment horizontal="center" vertical="center"/>
    </xf>
    <xf numFmtId="0" fontId="9" fillId="10" borderId="19" xfId="0" applyFont="1" applyFill="1" applyBorder="1" applyAlignment="1" applyProtection="1">
      <alignment horizontal="center" vertical="center"/>
    </xf>
    <xf numFmtId="0" fontId="9" fillId="10" borderId="36" xfId="0" applyFont="1" applyFill="1" applyBorder="1" applyAlignment="1" applyProtection="1">
      <alignment horizontal="center" vertical="center"/>
    </xf>
    <xf numFmtId="0" fontId="9" fillId="13" borderId="19" xfId="0" applyFont="1" applyFill="1" applyBorder="1" applyAlignment="1" applyProtection="1">
      <alignment horizontal="center" vertical="center"/>
    </xf>
    <xf numFmtId="0" fontId="9" fillId="13" borderId="36" xfId="0" applyFont="1" applyFill="1" applyBorder="1" applyAlignment="1" applyProtection="1">
      <alignment horizontal="center" vertical="center"/>
    </xf>
    <xf numFmtId="0" fontId="0" fillId="0" borderId="23" xfId="0" applyBorder="1" applyAlignment="1" applyProtection="1">
      <alignment vertical="center"/>
    </xf>
    <xf numFmtId="0" fontId="18" fillId="14" borderId="33" xfId="0" applyFont="1" applyFill="1" applyBorder="1" applyAlignment="1" applyProtection="1">
      <alignment horizontal="center" vertical="center"/>
    </xf>
    <xf numFmtId="0" fontId="18" fillId="14" borderId="34" xfId="0" applyFont="1" applyFill="1" applyBorder="1" applyAlignment="1" applyProtection="1">
      <alignment horizontal="center" vertical="center"/>
    </xf>
    <xf numFmtId="0" fontId="11"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6" xfId="0" applyFont="1" applyBorder="1" applyAlignment="1" applyProtection="1">
      <alignment horizontal="center" vertical="center"/>
    </xf>
    <xf numFmtId="9" fontId="15" fillId="8" borderId="25" xfId="2" applyFont="1" applyFill="1" applyBorder="1" applyAlignment="1" applyProtection="1">
      <alignment horizontal="center" vertical="center"/>
    </xf>
    <xf numFmtId="9" fontId="15" fillId="8" borderId="26" xfId="2" applyFont="1" applyFill="1" applyBorder="1" applyAlignment="1" applyProtection="1">
      <alignment horizontal="center" vertical="center"/>
    </xf>
    <xf numFmtId="0" fontId="10" fillId="0" borderId="17" xfId="0" applyFont="1" applyBorder="1" applyAlignment="1" applyProtection="1">
      <alignment horizontal="center" vertical="center"/>
    </xf>
    <xf numFmtId="0" fontId="18" fillId="11" borderId="19" xfId="0" applyFont="1" applyFill="1" applyBorder="1" applyAlignment="1" applyProtection="1">
      <alignment horizontal="center" vertical="center"/>
    </xf>
    <xf numFmtId="0" fontId="18" fillId="11" borderId="36" xfId="0" applyFont="1" applyFill="1" applyBorder="1" applyAlignment="1" applyProtection="1">
      <alignment horizontal="center" vertical="center"/>
    </xf>
    <xf numFmtId="0" fontId="9" fillId="7" borderId="19" xfId="0" applyFont="1" applyFill="1" applyBorder="1" applyAlignment="1" applyProtection="1">
      <alignment horizontal="center" vertical="center"/>
    </xf>
    <xf numFmtId="0" fontId="9" fillId="7" borderId="36" xfId="0" applyFont="1"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36" xfId="0" applyFill="1" applyBorder="1" applyAlignment="1" applyProtection="1">
      <alignment horizontal="center" vertical="center"/>
    </xf>
    <xf numFmtId="0" fontId="0" fillId="9" borderId="31" xfId="0" applyFill="1" applyBorder="1" applyAlignment="1" applyProtection="1">
      <alignment horizontal="center" vertical="center"/>
    </xf>
    <xf numFmtId="0" fontId="0" fillId="9" borderId="32" xfId="0" applyFill="1" applyBorder="1" applyAlignment="1" applyProtection="1">
      <alignment horizontal="center" vertical="center"/>
    </xf>
    <xf numFmtId="14" fontId="13" fillId="4" borderId="0" xfId="0" applyNumberFormat="1" applyFont="1" applyFill="1" applyAlignment="1" applyProtection="1">
      <alignment horizontal="center" vertical="center"/>
    </xf>
    <xf numFmtId="0" fontId="0" fillId="0" borderId="56" xfId="0" applyBorder="1" applyAlignment="1" applyProtection="1">
      <alignment horizontal="center" vertical="center"/>
    </xf>
    <xf numFmtId="0" fontId="0" fillId="0" borderId="57" xfId="0" applyBorder="1" applyAlignment="1" applyProtection="1">
      <alignment vertical="center"/>
    </xf>
    <xf numFmtId="0" fontId="0" fillId="0" borderId="15" xfId="0" applyBorder="1" applyAlignment="1" applyProtection="1">
      <alignment horizontal="center"/>
    </xf>
    <xf numFmtId="0" fontId="0" fillId="0" borderId="17" xfId="0" applyBorder="1" applyProtection="1"/>
    <xf numFmtId="0" fontId="10" fillId="0" borderId="41"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34" xfId="0" applyBorder="1" applyAlignment="1" applyProtection="1">
      <alignment vertical="center"/>
    </xf>
    <xf numFmtId="0" fontId="9" fillId="5" borderId="21" xfId="0" applyFont="1" applyFill="1" applyBorder="1" applyAlignment="1" applyProtection="1">
      <alignment horizontal="center"/>
    </xf>
    <xf numFmtId="0" fontId="9" fillId="5" borderId="9" xfId="0" applyFont="1" applyFill="1" applyBorder="1" applyAlignment="1" applyProtection="1">
      <alignment horizontal="center"/>
    </xf>
    <xf numFmtId="0" fontId="23" fillId="6" borderId="21" xfId="0" applyFont="1" applyFill="1" applyBorder="1" applyAlignment="1" applyProtection="1">
      <alignment horizontal="center" vertical="center"/>
    </xf>
    <xf numFmtId="0" fontId="23" fillId="6" borderId="14"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0" fillId="6" borderId="17" xfId="0" applyFill="1" applyBorder="1" applyAlignment="1" applyProtection="1">
      <alignment horizontal="center"/>
    </xf>
    <xf numFmtId="0" fontId="2" fillId="2" borderId="0" xfId="0" applyFont="1" applyFill="1" applyAlignment="1">
      <alignment horizontal="left" vertical="center"/>
    </xf>
    <xf numFmtId="0" fontId="0" fillId="0" borderId="0" xfId="0" applyAlignment="1">
      <alignment vertical="center"/>
    </xf>
    <xf numFmtId="0" fontId="8" fillId="3" borderId="0" xfId="0" applyFont="1" applyFill="1" applyAlignment="1">
      <alignment horizontal="left" vertical="center" wrapText="1"/>
    </xf>
    <xf numFmtId="14" fontId="0" fillId="16" borderId="46" xfId="0" applyNumberFormat="1" applyFont="1" applyFill="1" applyBorder="1" applyAlignment="1" applyProtection="1">
      <alignment horizontal="left"/>
    </xf>
    <xf numFmtId="14" fontId="0" fillId="16" borderId="46" xfId="0" applyNumberFormat="1" applyFont="1" applyFill="1" applyBorder="1" applyAlignment="1" applyProtection="1">
      <alignment horizontal="left" vertical="center" wrapText="1"/>
    </xf>
  </cellXfs>
  <cellStyles count="3">
    <cellStyle name="Lien hypertexte" xfId="1" builtinId="8"/>
    <cellStyle name="Normal" xfId="0" builtinId="0"/>
    <cellStyle name="Pourcentage" xfId="2" builtinId="5"/>
  </cellStyles>
  <dxfs count="122">
    <dxf>
      <font>
        <b/>
        <i val="0"/>
      </font>
      <fill>
        <patternFill>
          <bgColor rgb="FFFFFF99"/>
        </patternFill>
      </fill>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fill>
        <patternFill>
          <bgColor theme="4" tint="0.79998168889431442"/>
        </patternFill>
      </fill>
    </dxf>
    <dxf>
      <border>
        <left style="thin">
          <color rgb="FF0070C0"/>
        </left>
        <vertical/>
        <horizontal/>
      </border>
    </dxf>
    <dxf>
      <fill>
        <patternFill>
          <bgColor theme="4" tint="0.79998168889431442"/>
        </patternFill>
      </fill>
    </dxf>
    <dxf>
      <font>
        <b/>
        <i val="0"/>
      </font>
      <fill>
        <patternFill>
          <bgColor theme="5" tint="0.59996337778862885"/>
        </patternFill>
      </fill>
    </dxf>
    <dxf>
      <font>
        <b/>
        <i val="0"/>
      </font>
      <fill>
        <patternFill>
          <bgColor rgb="FFFFFF99"/>
        </patternFill>
      </fill>
    </dxf>
    <dxf>
      <font>
        <b/>
        <i val="0"/>
        <color theme="0"/>
      </font>
      <fill>
        <patternFill>
          <bgColor rgb="FF00B0F0"/>
        </patternFill>
      </fill>
    </dxf>
    <dxf>
      <font>
        <b/>
        <i val="0"/>
        <color rgb="FF002060"/>
      </font>
      <fill>
        <patternFill>
          <bgColor rgb="FFFFC000"/>
        </patternFill>
      </fill>
    </dxf>
    <dxf>
      <font>
        <b/>
        <i val="0"/>
        <color theme="0"/>
      </font>
      <fill>
        <patternFill>
          <bgColor rgb="FF7030A0"/>
        </patternFill>
      </fill>
    </dxf>
    <dxf>
      <font>
        <b/>
        <i val="0"/>
        <color theme="0"/>
      </font>
      <fill>
        <patternFill>
          <bgColor rgb="FFFF0000"/>
        </patternFill>
      </fill>
    </dxf>
    <dxf>
      <font>
        <b/>
        <i val="0"/>
      </font>
      <fill>
        <patternFill>
          <bgColor rgb="FF92D050"/>
        </patternFill>
      </fill>
    </dxf>
    <dxf>
      <fill>
        <patternFill>
          <bgColor theme="4" tint="0.79998168889431442"/>
        </patternFill>
      </fill>
    </dxf>
    <dxf>
      <border>
        <left style="thin">
          <color rgb="FF0070C0"/>
        </left>
        <vertical/>
        <horizontal/>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23681990333357E-2"/>
          <c:y val="7.3798889401463785E-2"/>
          <c:w val="0.70138244268968719"/>
          <c:h val="0.61835347135844543"/>
        </c:manualLayout>
      </c:layout>
      <c:barChart>
        <c:barDir val="col"/>
        <c:grouping val="clustered"/>
        <c:varyColors val="0"/>
        <c:ser>
          <c:idx val="0"/>
          <c:order val="0"/>
          <c:tx>
            <c:strRef>
              <c:f>CALCULS!$D$14</c:f>
              <c:strCache>
                <c:ptCount val="1"/>
                <c:pt idx="0">
                  <c:v>JOURS D'ABSENCE PAR MOIS (HORS TÉLÉTRAVAIL) 2026</c:v>
                </c:pt>
              </c:strCache>
            </c:strRef>
          </c:tx>
          <c:spPr>
            <a:solidFill>
              <a:srgbClr val="0070C0"/>
            </a:solidFill>
            <a:ln w="76200">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CALCULS!$E$2:$P$2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CALCULS!$E$14:$P$14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8C-4EBA-8B57-A3A7A2D5E52F}"/>
            </c:ext>
          </c:extLst>
        </c:ser>
        <c:dLbls>
          <c:showLegendKey val="0"/>
          <c:showVal val="0"/>
          <c:showCatName val="0"/>
          <c:showSerName val="0"/>
          <c:showPercent val="0"/>
          <c:showBubbleSize val="0"/>
        </c:dLbls>
        <c:gapWidth val="219"/>
        <c:axId val="187784992"/>
        <c:axId val="187805376"/>
      </c:barChart>
      <c:lineChart>
        <c:grouping val="standard"/>
        <c:varyColors val="0"/>
        <c:ser>
          <c:idx val="1"/>
          <c:order val="1"/>
          <c:tx>
            <c:strRef>
              <c:f>CALCULS!$Q$17</c:f>
              <c:strCache>
                <c:ptCount val="1"/>
                <c:pt idx="0">
                  <c:v>Moyenne 0.0 j</c:v>
                </c:pt>
              </c:strCache>
            </c:strRef>
          </c:tx>
          <c:spPr>
            <a:ln w="19050" cap="rnd">
              <a:solidFill>
                <a:schemeClr val="accent2"/>
              </a:solidFill>
              <a:round/>
            </a:ln>
            <a:effectLst/>
          </c:spPr>
          <c:marker>
            <c:symbol val="none"/>
          </c:marker>
          <c:dLbls>
            <c:dLbl>
              <c:idx val="11"/>
              <c:layout>
                <c:manualLayout>
                  <c:x val="4.2306592156944822E-2"/>
                  <c:y val="2.2019069394858724E-7"/>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rgbClr val="0070C0"/>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4816689470562108"/>
                      <c:h val="0.18681282226035098"/>
                    </c:manualLayout>
                  </c15:layout>
                </c:ext>
                <c:ext xmlns:c16="http://schemas.microsoft.com/office/drawing/2014/chart" uri="{C3380CC4-5D6E-409C-BE32-E72D297353CC}">
                  <c16:uniqueId val="{00000003-8D4E-4ED9-9E8B-7A6F744D011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CALCULS!$D$18</c:f>
              <c:strCache>
                <c:ptCount val="1"/>
                <c:pt idx="0">
                  <c:v>Objectif</c:v>
                </c:pt>
              </c:strCache>
            </c:strRef>
          </c:cat>
          <c:val>
            <c:numRef>
              <c:f>CALCULS!$E$17:$P$17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D4E-4ED9-9E8B-7A6F744D0115}"/>
            </c:ext>
          </c:extLst>
        </c:ser>
        <c:dLbls>
          <c:showLegendKey val="0"/>
          <c:showVal val="0"/>
          <c:showCatName val="0"/>
          <c:showSerName val="0"/>
          <c:showPercent val="0"/>
          <c:showBubbleSize val="0"/>
        </c:dLbls>
        <c:marker val="1"/>
        <c:smooth val="0"/>
        <c:axId val="187784992"/>
        <c:axId val="187805376"/>
      </c:lineChart>
      <c:catAx>
        <c:axId val="18778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87805376"/>
        <c:crosses val="autoZero"/>
        <c:auto val="1"/>
        <c:lblAlgn val="ctr"/>
        <c:lblOffset val="100"/>
        <c:noMultiLvlLbl val="0"/>
      </c:catAx>
      <c:valAx>
        <c:axId val="1878053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87784992"/>
        <c:crosses val="autoZero"/>
        <c:crossBetween val="between"/>
      </c:valAx>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1272803509205E-2"/>
          <c:y val="0.27345825957801789"/>
          <c:w val="0.6899904665076696"/>
          <c:h val="0.71747422724551158"/>
        </c:manualLayout>
      </c:layout>
      <c:doughnutChart>
        <c:varyColors val="1"/>
        <c:ser>
          <c:idx val="0"/>
          <c:order val="0"/>
          <c:tx>
            <c:strRef>
              <c:f>CALCULS!$A$4</c:f>
              <c:strCache>
                <c:ptCount val="1"/>
                <c:pt idx="0">
                  <c:v>RÉPARTITION ANNUELLE PAR TYPE D'ABSENCE 2026</c:v>
                </c:pt>
              </c:strCache>
            </c:strRef>
          </c:tx>
          <c:spPr>
            <a:ln w="9525">
              <a:solidFill>
                <a:schemeClr val="bg1"/>
              </a:solidFill>
            </a:ln>
          </c:spPr>
          <c:dPt>
            <c:idx val="0"/>
            <c:bubble3D val="0"/>
            <c:spPr>
              <a:solidFill>
                <a:srgbClr val="92D050"/>
              </a:solidFill>
              <a:ln w="9525">
                <a:solidFill>
                  <a:schemeClr val="bg1"/>
                </a:solidFill>
              </a:ln>
              <a:effectLst/>
            </c:spPr>
            <c:extLst>
              <c:ext xmlns:c16="http://schemas.microsoft.com/office/drawing/2014/chart" uri="{C3380CC4-5D6E-409C-BE32-E72D297353CC}">
                <c16:uniqueId val="{00000002-57BB-4E46-AE3B-FB1BDE2564E9}"/>
              </c:ext>
            </c:extLst>
          </c:dPt>
          <c:dPt>
            <c:idx val="1"/>
            <c:bubble3D val="0"/>
            <c:spPr>
              <a:solidFill>
                <a:srgbClr val="FF0000"/>
              </a:solidFill>
              <a:ln w="9525">
                <a:solidFill>
                  <a:schemeClr val="bg1"/>
                </a:solidFill>
              </a:ln>
              <a:effectLst/>
            </c:spPr>
            <c:extLst>
              <c:ext xmlns:c16="http://schemas.microsoft.com/office/drawing/2014/chart" uri="{C3380CC4-5D6E-409C-BE32-E72D297353CC}">
                <c16:uniqueId val="{00000001-57BB-4E46-AE3B-FB1BDE2564E9}"/>
              </c:ext>
            </c:extLst>
          </c:dPt>
          <c:dPt>
            <c:idx val="2"/>
            <c:bubble3D val="0"/>
            <c:spPr>
              <a:solidFill>
                <a:schemeClr val="accent4"/>
              </a:solidFill>
              <a:ln w="9525">
                <a:solidFill>
                  <a:schemeClr val="bg1"/>
                </a:solidFill>
              </a:ln>
              <a:effectLst/>
            </c:spPr>
            <c:extLst>
              <c:ext xmlns:c16="http://schemas.microsoft.com/office/drawing/2014/chart" uri="{C3380CC4-5D6E-409C-BE32-E72D297353CC}">
                <c16:uniqueId val="{00000003-57BB-4E46-AE3B-FB1BDE2564E9}"/>
              </c:ext>
            </c:extLst>
          </c:dPt>
          <c:dPt>
            <c:idx val="3"/>
            <c:bubble3D val="0"/>
            <c:spPr>
              <a:solidFill>
                <a:srgbClr val="FFC000"/>
              </a:solidFill>
              <a:ln w="9525">
                <a:solidFill>
                  <a:schemeClr val="bg1"/>
                </a:solidFill>
              </a:ln>
              <a:effectLst/>
            </c:spPr>
            <c:extLst>
              <c:ext xmlns:c16="http://schemas.microsoft.com/office/drawing/2014/chart" uri="{C3380CC4-5D6E-409C-BE32-E72D297353CC}">
                <c16:uniqueId val="{00000004-57BB-4E46-AE3B-FB1BDE2564E9}"/>
              </c:ext>
            </c:extLst>
          </c:dPt>
          <c:dPt>
            <c:idx val="4"/>
            <c:bubble3D val="0"/>
            <c:spPr>
              <a:solidFill>
                <a:srgbClr val="FFFF99"/>
              </a:solidFill>
              <a:ln w="9525">
                <a:solidFill>
                  <a:schemeClr val="bg1"/>
                </a:solidFill>
              </a:ln>
              <a:effectLst/>
            </c:spPr>
            <c:extLst>
              <c:ext xmlns:c16="http://schemas.microsoft.com/office/drawing/2014/chart" uri="{C3380CC4-5D6E-409C-BE32-E72D297353CC}">
                <c16:uniqueId val="{00000005-57BB-4E46-AE3B-FB1BDE2564E9}"/>
              </c:ext>
            </c:extLst>
          </c:dPt>
          <c:dPt>
            <c:idx val="5"/>
            <c:bubble3D val="0"/>
            <c:spPr>
              <a:solidFill>
                <a:schemeClr val="accent2">
                  <a:lumMod val="20000"/>
                  <a:lumOff val="80000"/>
                </a:schemeClr>
              </a:solidFill>
              <a:ln w="9525">
                <a:solidFill>
                  <a:schemeClr val="bg1"/>
                </a:solidFill>
              </a:ln>
              <a:effectLst/>
            </c:spPr>
            <c:extLst>
              <c:ext xmlns:c16="http://schemas.microsoft.com/office/drawing/2014/chart" uri="{C3380CC4-5D6E-409C-BE32-E72D297353CC}">
                <c16:uniqueId val="{00000006-57BB-4E46-AE3B-FB1BDE2564E9}"/>
              </c:ext>
            </c:extLst>
          </c:dPt>
          <c:dLbls>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1-57BB-4E46-AE3B-FB1BDE2564E9}"/>
                </c:ext>
              </c:extLst>
            </c:dLbl>
            <c:dLbl>
              <c:idx val="2"/>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3-57BB-4E46-AE3B-FB1BDE2564E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CALCULS!$A$6:$A$11</c:f>
              <c:strCache>
                <c:ptCount val="6"/>
                <c:pt idx="0">
                  <c:v>Vacances</c:v>
                </c:pt>
                <c:pt idx="1">
                  <c:v>Maladie</c:v>
                </c:pt>
                <c:pt idx="2">
                  <c:v>Congé</c:v>
                </c:pt>
                <c:pt idx="3">
                  <c:v>Absence</c:v>
                </c:pt>
                <c:pt idx="4">
                  <c:v>Formation</c:v>
                </c:pt>
                <c:pt idx="5">
                  <c:v>Récupération</c:v>
                </c:pt>
              </c:strCache>
            </c:strRef>
          </c:cat>
          <c:val>
            <c:numRef>
              <c:f>CALCULS!$C$6:$C$11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7BB-4E46-AE3B-FB1BDE2564E9}"/>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0"/>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55073921194476E-2"/>
          <c:y val="4.7713769874222302E-2"/>
          <c:w val="0.73615088097535542"/>
          <c:h val="0.46391046178056716"/>
        </c:manualLayout>
      </c:layout>
      <c:lineChart>
        <c:grouping val="standard"/>
        <c:varyColors val="0"/>
        <c:ser>
          <c:idx val="0"/>
          <c:order val="0"/>
          <c:tx>
            <c:strRef>
              <c:f>CALCULS!$D$15</c:f>
              <c:strCache>
                <c:ptCount val="1"/>
                <c:pt idx="0">
                  <c:v>TAUX DE PRÉSENCE MENSUEL 2026</c:v>
                </c:pt>
              </c:strCache>
            </c:strRef>
          </c:tx>
          <c:spPr>
            <a:ln w="28575" cap="rnd">
              <a:solidFill>
                <a:schemeClr val="accent1"/>
              </a:solidFill>
              <a:round/>
            </a:ln>
            <a:effectLst/>
          </c:spPr>
          <c:marker>
            <c:symbol val="none"/>
          </c:marker>
          <c:cat>
            <c:strRef>
              <c:f>CALCULS!$E$2:$P$2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CALCULS!$E$15:$P$15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A0A-4FA0-847F-B5425201B656}"/>
            </c:ext>
          </c:extLst>
        </c:ser>
        <c:ser>
          <c:idx val="1"/>
          <c:order val="1"/>
          <c:tx>
            <c:strRef>
              <c:f>CALCULS!$D$18</c:f>
              <c:strCache>
                <c:ptCount val="1"/>
                <c:pt idx="0">
                  <c:v>Objectif</c:v>
                </c:pt>
              </c:strCache>
            </c:strRef>
          </c:tx>
          <c:spPr>
            <a:ln w="19050" cap="rnd">
              <a:solidFill>
                <a:schemeClr val="accent2"/>
              </a:solidFill>
              <a:round/>
            </a:ln>
            <a:effectLst/>
          </c:spPr>
          <c:marker>
            <c:symbol val="none"/>
          </c:marker>
          <c:dLbls>
            <c:dLbl>
              <c:idx val="11"/>
              <c:layout>
                <c:manualLayout>
                  <c:x val="7.5567425084616495E-3"/>
                  <c:y val="6.5660790748989228E-8"/>
                </c:manualLayout>
              </c:layout>
              <c:tx>
                <c:rich>
                  <a:bodyPr rot="0" spcFirstLastPara="1" vertOverflow="ellipsis" vert="horz" wrap="square" lIns="38100" tIns="19050" rIns="38100" bIns="19050" anchor="ctr" anchorCtr="1">
                    <a:noAutofit/>
                  </a:bodyPr>
                  <a:lstStyle/>
                  <a:p>
                    <a:pPr>
                      <a:defRPr sz="1100" b="0" i="0" u="none" strike="noStrike" kern="1200" baseline="0">
                        <a:solidFill>
                          <a:srgbClr val="0070C0"/>
                        </a:solidFill>
                        <a:latin typeface="+mn-lt"/>
                        <a:ea typeface="+mn-ea"/>
                        <a:cs typeface="+mn-cs"/>
                      </a:defRPr>
                    </a:pPr>
                    <a:fld id="{5E86FCBB-2338-4512-841F-AD7CD843EF15}" type="SERIESNAME">
                      <a:rPr lang="en-US" baseline="0"/>
                      <a:pPr>
                        <a:defRPr sz="1100">
                          <a:solidFill>
                            <a:srgbClr val="0070C0"/>
                          </a:solidFill>
                        </a:defRPr>
                      </a:pPr>
                      <a:t>[NOM DE SÉRIE]</a:t>
                    </a:fld>
                    <a:r>
                      <a:rPr lang="en-US" baseline="0"/>
                      <a:t> </a:t>
                    </a:r>
                    <a:fld id="{2BED2E79-D549-4922-9BD1-3B45BF9AB8D8}" type="VALUE">
                      <a:rPr lang="en-US" baseline="0"/>
                      <a:pPr>
                        <a:defRPr sz="1100">
                          <a:solidFill>
                            <a:srgbClr val="0070C0"/>
                          </a:solidFill>
                        </a:defRPr>
                      </a:pPr>
                      <a:t>[VALEUR]</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rgbClr val="0070C0"/>
                      </a:solidFill>
                      <a:latin typeface="+mn-lt"/>
                      <a:ea typeface="+mn-ea"/>
                      <a:cs typeface="+mn-cs"/>
                    </a:defRPr>
                  </a:pPr>
                  <a:endParaRPr lang="fr-FR"/>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0.14655340147624235"/>
                      <c:h val="0.25836906993158804"/>
                    </c:manualLayout>
                  </c15:layout>
                  <c15:dlblFieldTable/>
                  <c15:showDataLabelsRange val="1"/>
                </c:ext>
                <c:ext xmlns:c16="http://schemas.microsoft.com/office/drawing/2014/chart" uri="{C3380CC4-5D6E-409C-BE32-E72D297353CC}">
                  <c16:uniqueId val="{00000008-0A0A-4FA0-847F-B5425201B65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70C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CALCULS!$E$2:$P$2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CALCULS!$E$18:$P$18</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5="http://schemas.microsoft.com/office/drawing/2012/chart" uri="{02D57815-91ED-43cb-92C2-25804820EDAC}">
              <c15:datalabelsRange>
                <c15:f>CALCULS!$Q$18</c15:f>
                <c15:dlblRangeCache>
                  <c:ptCount val="1"/>
                  <c:pt idx="0">
                    <c:v>Objectif 90</c:v>
                  </c:pt>
                </c15:dlblRangeCache>
              </c15:datalabelsRange>
            </c:ext>
            <c:ext xmlns:c16="http://schemas.microsoft.com/office/drawing/2014/chart" uri="{C3380CC4-5D6E-409C-BE32-E72D297353CC}">
              <c16:uniqueId val="{00000006-0A0A-4FA0-847F-B5425201B656}"/>
            </c:ext>
          </c:extLst>
        </c:ser>
        <c:dLbls>
          <c:showLegendKey val="0"/>
          <c:showVal val="0"/>
          <c:showCatName val="0"/>
          <c:showSerName val="0"/>
          <c:showPercent val="0"/>
          <c:showBubbleSize val="0"/>
        </c:dLbls>
        <c:smooth val="0"/>
        <c:axId val="80518256"/>
        <c:axId val="80502448"/>
      </c:lineChart>
      <c:catAx>
        <c:axId val="80518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80502448"/>
        <c:crosses val="autoZero"/>
        <c:auto val="1"/>
        <c:lblAlgn val="ctr"/>
        <c:lblOffset val="100"/>
        <c:noMultiLvlLbl val="0"/>
      </c:catAx>
      <c:valAx>
        <c:axId val="80502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80518256"/>
        <c:crosses val="autoZero"/>
        <c:crossBetween val="between"/>
      </c:valAx>
      <c:spPr>
        <a:noFill/>
        <a:ln>
          <a:noFill/>
        </a:ln>
        <a:effectLst/>
      </c:spPr>
    </c:plotArea>
    <c:plotVisOnly val="0"/>
    <c:dispBlanksAs val="zero"/>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7574686552614E-2"/>
          <c:y val="0.2306329126094365"/>
          <c:w val="0.6899904665076696"/>
          <c:h val="0.71747422724551158"/>
        </c:manualLayout>
      </c:layout>
      <c:doughnutChart>
        <c:varyColors val="1"/>
        <c:ser>
          <c:idx val="0"/>
          <c:order val="0"/>
          <c:tx>
            <c:strRef>
              <c:f>CALCULS!$A$31:$A$33</c:f>
              <c:strCache>
                <c:ptCount val="3"/>
                <c:pt idx="0">
                  <c:v>Présence annuelle</c:v>
                </c:pt>
                <c:pt idx="1">
                  <c:v>Absence annuelle</c:v>
                </c:pt>
                <c:pt idx="2">
                  <c:v>Télétravail annuel</c:v>
                </c:pt>
              </c:strCache>
            </c:strRef>
          </c:tx>
          <c:spPr>
            <a:ln w="9525">
              <a:solidFill>
                <a:schemeClr val="bg1"/>
              </a:solidFill>
            </a:ln>
          </c:spPr>
          <c:dPt>
            <c:idx val="0"/>
            <c:bubble3D val="0"/>
            <c:spPr>
              <a:solidFill>
                <a:srgbClr val="00B050"/>
              </a:solidFill>
              <a:ln w="9525">
                <a:solidFill>
                  <a:schemeClr val="bg1"/>
                </a:solidFill>
              </a:ln>
              <a:effectLst/>
            </c:spPr>
            <c:extLst>
              <c:ext xmlns:c16="http://schemas.microsoft.com/office/drawing/2014/chart" uri="{C3380CC4-5D6E-409C-BE32-E72D297353CC}">
                <c16:uniqueId val="{00000001-3663-4096-A00C-53B7AC3A2DB6}"/>
              </c:ext>
            </c:extLst>
          </c:dPt>
          <c:dPt>
            <c:idx val="1"/>
            <c:bubble3D val="0"/>
            <c:spPr>
              <a:solidFill>
                <a:srgbClr val="FF0000"/>
              </a:solidFill>
              <a:ln w="9525">
                <a:solidFill>
                  <a:schemeClr val="bg1"/>
                </a:solidFill>
              </a:ln>
              <a:effectLst/>
            </c:spPr>
            <c:extLst>
              <c:ext xmlns:c16="http://schemas.microsoft.com/office/drawing/2014/chart" uri="{C3380CC4-5D6E-409C-BE32-E72D297353CC}">
                <c16:uniqueId val="{00000003-3663-4096-A00C-53B7AC3A2DB6}"/>
              </c:ext>
            </c:extLst>
          </c:dPt>
          <c:dPt>
            <c:idx val="2"/>
            <c:bubble3D val="0"/>
            <c:spPr>
              <a:solidFill>
                <a:srgbClr val="00B0F0"/>
              </a:solidFill>
              <a:ln w="9525">
                <a:solidFill>
                  <a:schemeClr val="bg1"/>
                </a:solidFill>
              </a:ln>
              <a:effectLst/>
            </c:spPr>
            <c:extLst>
              <c:ext xmlns:c16="http://schemas.microsoft.com/office/drawing/2014/chart" uri="{C3380CC4-5D6E-409C-BE32-E72D297353CC}">
                <c16:uniqueId val="{00000005-3663-4096-A00C-53B7AC3A2DB6}"/>
              </c:ext>
            </c:extLst>
          </c:dPt>
          <c:dPt>
            <c:idx val="3"/>
            <c:bubble3D val="0"/>
            <c:spPr>
              <a:solidFill>
                <a:srgbClr val="FFC000"/>
              </a:solidFill>
              <a:ln w="9525">
                <a:solidFill>
                  <a:schemeClr val="bg1"/>
                </a:solidFill>
              </a:ln>
              <a:effectLst/>
            </c:spPr>
            <c:extLst>
              <c:ext xmlns:c16="http://schemas.microsoft.com/office/drawing/2014/chart" uri="{C3380CC4-5D6E-409C-BE32-E72D297353CC}">
                <c16:uniqueId val="{00000007-3663-4096-A00C-53B7AC3A2DB6}"/>
              </c:ext>
            </c:extLst>
          </c:dPt>
          <c:dPt>
            <c:idx val="4"/>
            <c:bubble3D val="0"/>
            <c:spPr>
              <a:solidFill>
                <a:srgbClr val="FFFF99"/>
              </a:solidFill>
              <a:ln w="9525">
                <a:solidFill>
                  <a:schemeClr val="bg1"/>
                </a:solidFill>
              </a:ln>
              <a:effectLst/>
            </c:spPr>
            <c:extLst>
              <c:ext xmlns:c16="http://schemas.microsoft.com/office/drawing/2014/chart" uri="{C3380CC4-5D6E-409C-BE32-E72D297353CC}">
                <c16:uniqueId val="{00000009-3663-4096-A00C-53B7AC3A2DB6}"/>
              </c:ext>
            </c:extLst>
          </c:dPt>
          <c:dPt>
            <c:idx val="5"/>
            <c:bubble3D val="0"/>
            <c:spPr>
              <a:solidFill>
                <a:schemeClr val="accent2">
                  <a:lumMod val="20000"/>
                  <a:lumOff val="80000"/>
                </a:schemeClr>
              </a:solidFill>
              <a:ln w="9525">
                <a:solidFill>
                  <a:schemeClr val="bg1"/>
                </a:solidFill>
              </a:ln>
              <a:effectLst/>
            </c:spPr>
            <c:extLst>
              <c:ext xmlns:c16="http://schemas.microsoft.com/office/drawing/2014/chart" uri="{C3380CC4-5D6E-409C-BE32-E72D297353CC}">
                <c16:uniqueId val="{0000000B-3663-4096-A00C-53B7AC3A2DB6}"/>
              </c:ext>
            </c:extLst>
          </c:dPt>
          <c:dLbls>
            <c:delete val="1"/>
          </c:dLbls>
          <c:cat>
            <c:strRef>
              <c:f>CALCULS!$A$6:$A$11</c:f>
              <c:strCache>
                <c:ptCount val="6"/>
                <c:pt idx="0">
                  <c:v>Vacances</c:v>
                </c:pt>
                <c:pt idx="1">
                  <c:v>Maladie</c:v>
                </c:pt>
                <c:pt idx="2">
                  <c:v>Congé</c:v>
                </c:pt>
                <c:pt idx="3">
                  <c:v>Absence</c:v>
                </c:pt>
                <c:pt idx="4">
                  <c:v>Formation</c:v>
                </c:pt>
                <c:pt idx="5">
                  <c:v>Récupération</c:v>
                </c:pt>
              </c:strCache>
            </c:strRef>
          </c:cat>
          <c:val>
            <c:numRef>
              <c:f>CALCULS!$B$31:$B$33</c:f>
              <c:numCache>
                <c:formatCode>General</c:formatCode>
                <c:ptCount val="3"/>
                <c:pt idx="0">
                  <c:v>0</c:v>
                </c:pt>
                <c:pt idx="1">
                  <c:v>0</c:v>
                </c:pt>
                <c:pt idx="2" formatCode="0.0">
                  <c:v>0</c:v>
                </c:pt>
              </c:numCache>
            </c:numRef>
          </c:val>
          <c:extLst>
            <c:ext xmlns:c16="http://schemas.microsoft.com/office/drawing/2014/chart" uri="{C3380CC4-5D6E-409C-BE32-E72D297353CC}">
              <c16:uniqueId val="{0000000C-3663-4096-A00C-53B7AC3A2DB6}"/>
            </c:ext>
          </c:extLst>
        </c:ser>
        <c:dLbls>
          <c:showLegendKey val="0"/>
          <c:showVal val="1"/>
          <c:showCatName val="0"/>
          <c:showSerName val="0"/>
          <c:showPercent val="0"/>
          <c:showBubbleSize val="0"/>
          <c:showLeaderLines val="1"/>
        </c:dLbls>
        <c:firstSliceAng val="0"/>
        <c:holeSize val="50"/>
      </c:doughnutChart>
      <c:spPr>
        <a:noFill/>
        <a:ln w="9525">
          <a:noFill/>
        </a:ln>
        <a:effectLst/>
      </c:spPr>
    </c:plotArea>
    <c:plotVisOnly val="0"/>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6" fmlaLink="$V$1" max="2099" min="1970" page="10" val="2026"/>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492465</xdr:colOff>
      <xdr:row>21</xdr:row>
      <xdr:rowOff>137160</xdr:rowOff>
    </xdr:from>
    <xdr:to>
      <xdr:col>15</xdr:col>
      <xdr:colOff>182880</xdr:colOff>
      <xdr:row>33</xdr:row>
      <xdr:rowOff>91439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22860</xdr:rowOff>
    </xdr:from>
    <xdr:to>
      <xdr:col>5</xdr:col>
      <xdr:colOff>756291</xdr:colOff>
      <xdr:row>33</xdr:row>
      <xdr:rowOff>76200</xdr:rowOff>
    </xdr:to>
    <xdr:grpSp>
      <xdr:nvGrpSpPr>
        <xdr:cNvPr id="7" name="Groupe 6"/>
        <xdr:cNvGrpSpPr/>
      </xdr:nvGrpSpPr>
      <xdr:grpSpPr>
        <a:xfrm>
          <a:off x="0" y="3788036"/>
          <a:ext cx="3096079" cy="2886188"/>
          <a:chOff x="0" y="0"/>
          <a:chExt cx="5836920" cy="5524500"/>
        </a:xfrm>
      </xdr:grpSpPr>
      <xdr:graphicFrame macro="">
        <xdr:nvGraphicFramePr>
          <xdr:cNvPr id="3" name="Graphique 2"/>
          <xdr:cNvGraphicFramePr/>
        </xdr:nvGraphicFramePr>
        <xdr:xfrm>
          <a:off x="0" y="0"/>
          <a:ext cx="5836920" cy="55245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Bouée 5"/>
          <xdr:cNvSpPr/>
        </xdr:nvSpPr>
        <xdr:spPr>
          <a:xfrm>
            <a:off x="1285750" y="2475918"/>
            <a:ext cx="2008943" cy="2008943"/>
          </a:xfrm>
          <a:prstGeom prst="donut">
            <a:avLst>
              <a:gd name="adj" fmla="val 16061"/>
            </a:avLst>
          </a:prstGeom>
          <a:solidFill>
            <a:srgbClr val="0070C0"/>
          </a:soli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twoCellAnchor>
    <xdr:from>
      <xdr:col>8</xdr:col>
      <xdr:colOff>360725</xdr:colOff>
      <xdr:row>10</xdr:row>
      <xdr:rowOff>152401</xdr:rowOff>
    </xdr:from>
    <xdr:to>
      <xdr:col>15</xdr:col>
      <xdr:colOff>76200</xdr:colOff>
      <xdr:row>20</xdr:row>
      <xdr:rowOff>52755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21514</xdr:colOff>
      <xdr:row>4</xdr:row>
      <xdr:rowOff>91440</xdr:rowOff>
    </xdr:from>
    <xdr:to>
      <xdr:col>5</xdr:col>
      <xdr:colOff>756861</xdr:colOff>
      <xdr:row>18</xdr:row>
      <xdr:rowOff>177868</xdr:rowOff>
    </xdr:to>
    <xdr:grpSp>
      <xdr:nvGrpSpPr>
        <xdr:cNvPr id="10" name="Groupe 9"/>
        <xdr:cNvGrpSpPr>
          <a:grpSpLocks noChangeAspect="1"/>
        </xdr:cNvGrpSpPr>
      </xdr:nvGrpSpPr>
      <xdr:grpSpPr>
        <a:xfrm>
          <a:off x="21514" y="1041699"/>
          <a:ext cx="3075135" cy="2901345"/>
          <a:chOff x="-1091664" y="551919"/>
          <a:chExt cx="5836920" cy="5524500"/>
        </a:xfrm>
      </xdr:grpSpPr>
      <xdr:graphicFrame macro="">
        <xdr:nvGraphicFramePr>
          <xdr:cNvPr id="11" name="Graphique 10"/>
          <xdr:cNvGraphicFramePr/>
        </xdr:nvGraphicFramePr>
        <xdr:xfrm>
          <a:off x="-1091664" y="551919"/>
          <a:ext cx="5836920" cy="55245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2" name="Bouée 11"/>
          <xdr:cNvSpPr/>
        </xdr:nvSpPr>
        <xdr:spPr>
          <a:xfrm>
            <a:off x="147457" y="2786600"/>
            <a:ext cx="2008944" cy="2008942"/>
          </a:xfrm>
          <a:prstGeom prst="donut">
            <a:avLst>
              <a:gd name="adj" fmla="val 16061"/>
            </a:avLst>
          </a:prstGeom>
          <a:solidFill>
            <a:srgbClr val="0070C0"/>
          </a:soli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twoCellAnchor>
    <xdr:from>
      <xdr:col>0</xdr:col>
      <xdr:colOff>76200</xdr:colOff>
      <xdr:row>2</xdr:row>
      <xdr:rowOff>121920</xdr:rowOff>
    </xdr:from>
    <xdr:to>
      <xdr:col>2</xdr:col>
      <xdr:colOff>1162800</xdr:colOff>
      <xdr:row>5</xdr:row>
      <xdr:rowOff>52320</xdr:rowOff>
    </xdr:to>
    <xdr:sp macro="" textlink="">
      <xdr:nvSpPr>
        <xdr:cNvPr id="5" name="Rectangle à coins arrondis 4"/>
        <xdr:cNvSpPr/>
      </xdr:nvSpPr>
      <xdr:spPr>
        <a:xfrm>
          <a:off x="76200" y="701040"/>
          <a:ext cx="1696200" cy="54000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4</xdr:col>
      <xdr:colOff>53340</xdr:colOff>
      <xdr:row>2</xdr:row>
      <xdr:rowOff>114300</xdr:rowOff>
    </xdr:from>
    <xdr:to>
      <xdr:col>6</xdr:col>
      <xdr:colOff>12180</xdr:colOff>
      <xdr:row>5</xdr:row>
      <xdr:rowOff>44700</xdr:rowOff>
    </xdr:to>
    <xdr:sp macro="" textlink="">
      <xdr:nvSpPr>
        <xdr:cNvPr id="15" name="Rectangle à coins arrondis 14"/>
        <xdr:cNvSpPr/>
      </xdr:nvSpPr>
      <xdr:spPr>
        <a:xfrm>
          <a:off x="1981200" y="693420"/>
          <a:ext cx="1620000" cy="54000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9</xdr:col>
      <xdr:colOff>60960</xdr:colOff>
      <xdr:row>5</xdr:row>
      <xdr:rowOff>184715</xdr:rowOff>
    </xdr:from>
    <xdr:to>
      <xdr:col>11</xdr:col>
      <xdr:colOff>1402080</xdr:colOff>
      <xdr:row>9</xdr:row>
      <xdr:rowOff>67483</xdr:rowOff>
    </xdr:to>
    <xdr:sp macro="" textlink="">
      <xdr:nvSpPr>
        <xdr:cNvPr id="19" name="Rectangle à coins arrondis 18"/>
        <xdr:cNvSpPr/>
      </xdr:nvSpPr>
      <xdr:spPr>
        <a:xfrm>
          <a:off x="5682343" y="1377789"/>
          <a:ext cx="1859280" cy="775397"/>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xdr:col>
      <xdr:colOff>274320</xdr:colOff>
      <xdr:row>20</xdr:row>
      <xdr:rowOff>99060</xdr:rowOff>
    </xdr:from>
    <xdr:to>
      <xdr:col>7</xdr:col>
      <xdr:colOff>396240</xdr:colOff>
      <xdr:row>22</xdr:row>
      <xdr:rowOff>22860</xdr:rowOff>
    </xdr:to>
    <xdr:sp macro="" textlink="CALCULS!A4">
      <xdr:nvSpPr>
        <xdr:cNvPr id="9" name="ZoneTexte 8"/>
        <xdr:cNvSpPr txBox="1"/>
      </xdr:nvSpPr>
      <xdr:spPr>
        <a:xfrm>
          <a:off x="403860" y="4259580"/>
          <a:ext cx="3695700" cy="289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DCDA27B-0977-4F0B-A476-A191FE8F3BD5}" type="TxLink">
            <a:rPr lang="en-US" sz="1200" b="1" i="0" u="none" strike="noStrike">
              <a:solidFill>
                <a:srgbClr val="0070C0"/>
              </a:solidFill>
              <a:latin typeface="Calibri"/>
              <a:ea typeface="Calibri"/>
              <a:cs typeface="Calibri"/>
            </a:rPr>
            <a:pPr/>
            <a:t>RÉPARTITION ANNUELLE PAR TYPE D'ABSENCE 2026</a:t>
          </a:fld>
          <a:endParaRPr lang="fr-CH" sz="1400"/>
        </a:p>
      </xdr:txBody>
    </xdr:sp>
    <xdr:clientData/>
  </xdr:twoCellAnchor>
  <xdr:twoCellAnchor>
    <xdr:from>
      <xdr:col>1</xdr:col>
      <xdr:colOff>434340</xdr:colOff>
      <xdr:row>5</xdr:row>
      <xdr:rowOff>198120</xdr:rowOff>
    </xdr:from>
    <xdr:to>
      <xdr:col>7</xdr:col>
      <xdr:colOff>160020</xdr:colOff>
      <xdr:row>7</xdr:row>
      <xdr:rowOff>38100</xdr:rowOff>
    </xdr:to>
    <xdr:sp macro="" textlink="CALCULS!A30">
      <xdr:nvSpPr>
        <xdr:cNvPr id="21" name="ZoneTexte 20"/>
        <xdr:cNvSpPr txBox="1"/>
      </xdr:nvSpPr>
      <xdr:spPr>
        <a:xfrm>
          <a:off x="563880" y="1386840"/>
          <a:ext cx="329946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87EF3AC0-A1DE-4851-9976-FE29447C9E4C}" type="TxLink">
            <a:rPr lang="en-US" sz="1200" b="1" i="0" u="none" strike="noStrike">
              <a:solidFill>
                <a:srgbClr val="0070C0"/>
              </a:solidFill>
              <a:latin typeface="Calibri"/>
              <a:ea typeface="Calibri"/>
              <a:cs typeface="Calibri"/>
            </a:rPr>
            <a:pPr marL="0" indent="0"/>
            <a:t>RÉPARTITION ANNUELLE DE LA CAPACITÉ 2026</a:t>
          </a:fld>
          <a:endParaRPr lang="fr-CH" sz="1200" b="1" i="0" u="none" strike="noStrike">
            <a:solidFill>
              <a:srgbClr val="0070C0"/>
            </a:solidFill>
            <a:latin typeface="Calibri"/>
            <a:ea typeface="Calibri"/>
            <a:cs typeface="Calibri"/>
          </a:endParaRPr>
        </a:p>
      </xdr:txBody>
    </xdr:sp>
    <xdr:clientData/>
  </xdr:twoCellAnchor>
  <xdr:twoCellAnchor>
    <xdr:from>
      <xdr:col>0</xdr:col>
      <xdr:colOff>76200</xdr:colOff>
      <xdr:row>5</xdr:row>
      <xdr:rowOff>182880</xdr:rowOff>
    </xdr:from>
    <xdr:to>
      <xdr:col>8</xdr:col>
      <xdr:colOff>114300</xdr:colOff>
      <xdr:row>19</xdr:row>
      <xdr:rowOff>38100</xdr:rowOff>
    </xdr:to>
    <xdr:sp macro="" textlink="">
      <xdr:nvSpPr>
        <xdr:cNvPr id="24" name="Rectangle à coins arrondis 23"/>
        <xdr:cNvSpPr/>
      </xdr:nvSpPr>
      <xdr:spPr>
        <a:xfrm>
          <a:off x="76200" y="1371600"/>
          <a:ext cx="4145280" cy="261366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0</xdr:col>
      <xdr:colOff>76200</xdr:colOff>
      <xdr:row>20</xdr:row>
      <xdr:rowOff>22860</xdr:rowOff>
    </xdr:from>
    <xdr:to>
      <xdr:col>8</xdr:col>
      <xdr:colOff>114300</xdr:colOff>
      <xdr:row>33</xdr:row>
      <xdr:rowOff>167640</xdr:rowOff>
    </xdr:to>
    <xdr:sp macro="" textlink="">
      <xdr:nvSpPr>
        <xdr:cNvPr id="25" name="Rectangle à coins arrondis 24"/>
        <xdr:cNvSpPr/>
      </xdr:nvSpPr>
      <xdr:spPr>
        <a:xfrm>
          <a:off x="76200" y="4183380"/>
          <a:ext cx="4145280" cy="264414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1029873</xdr:colOff>
      <xdr:row>20</xdr:row>
      <xdr:rowOff>50410</xdr:rowOff>
    </xdr:from>
    <xdr:to>
      <xdr:col>14</xdr:col>
      <xdr:colOff>915573</xdr:colOff>
      <xdr:row>21</xdr:row>
      <xdr:rowOff>133058</xdr:rowOff>
    </xdr:to>
    <xdr:sp macro="" textlink="CALCULS!D14">
      <xdr:nvSpPr>
        <xdr:cNvPr id="26" name="ZoneTexte 25"/>
        <xdr:cNvSpPr txBox="1"/>
      </xdr:nvSpPr>
      <xdr:spPr>
        <a:xfrm>
          <a:off x="5137053" y="4210930"/>
          <a:ext cx="3970020" cy="265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BFE68EFF-A586-4C18-9D1E-B5F88A110A44}" type="TxLink">
            <a:rPr lang="en-US" sz="1200" b="1" i="0" u="none" strike="noStrike">
              <a:solidFill>
                <a:srgbClr val="0070C0"/>
              </a:solidFill>
              <a:latin typeface="Calibri"/>
              <a:ea typeface="Calibri"/>
              <a:cs typeface="Calibri"/>
            </a:rPr>
            <a:pPr marL="0" indent="0"/>
            <a:t>JOURS D'ABSENCE PAR MOIS (HORS TÉLÉTRAVAIL) 2026</a:t>
          </a:fld>
          <a:endParaRPr lang="fr-CH" sz="1200" b="1" i="0" u="none" strike="noStrike">
            <a:solidFill>
              <a:srgbClr val="0070C0"/>
            </a:solidFill>
            <a:latin typeface="Calibri"/>
            <a:ea typeface="Calibri"/>
            <a:cs typeface="Calibri"/>
          </a:endParaRPr>
        </a:p>
      </xdr:txBody>
    </xdr:sp>
    <xdr:clientData/>
  </xdr:twoCellAnchor>
  <xdr:twoCellAnchor>
    <xdr:from>
      <xdr:col>9</xdr:col>
      <xdr:colOff>54515</xdr:colOff>
      <xdr:row>9</xdr:row>
      <xdr:rowOff>185224</xdr:rowOff>
    </xdr:from>
    <xdr:to>
      <xdr:col>14</xdr:col>
      <xdr:colOff>20518</xdr:colOff>
      <xdr:row>11</xdr:row>
      <xdr:rowOff>36927</xdr:rowOff>
    </xdr:to>
    <xdr:sp macro="" textlink="CALCULS!D15">
      <xdr:nvSpPr>
        <xdr:cNvPr id="27" name="ZoneTexte 26"/>
        <xdr:cNvSpPr txBox="1"/>
      </xdr:nvSpPr>
      <xdr:spPr>
        <a:xfrm>
          <a:off x="5669869" y="2260209"/>
          <a:ext cx="2545080" cy="262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E18B1FD8-CFC5-411A-AF0A-B1DF1F4CD768}" type="TxLink">
            <a:rPr lang="en-US" sz="1200" b="1" i="0" u="none" strike="noStrike">
              <a:solidFill>
                <a:srgbClr val="0070C0"/>
              </a:solidFill>
              <a:latin typeface="Calibri"/>
              <a:ea typeface="Calibri"/>
              <a:cs typeface="Calibri"/>
            </a:rPr>
            <a:pPr marL="0" indent="0"/>
            <a:t>TAUX DE PRÉSENCE MENSUEL 2026</a:t>
          </a:fld>
          <a:endParaRPr lang="fr-CH" sz="1200" b="1" i="0" u="none" strike="noStrike">
            <a:solidFill>
              <a:srgbClr val="0070C0"/>
            </a:solidFill>
            <a:latin typeface="Calibri"/>
            <a:ea typeface="Calibri"/>
            <a:cs typeface="Calibri"/>
          </a:endParaRPr>
        </a:p>
      </xdr:txBody>
    </xdr:sp>
    <xdr:clientData/>
  </xdr:twoCellAnchor>
  <xdr:twoCellAnchor>
    <xdr:from>
      <xdr:col>8</xdr:col>
      <xdr:colOff>243840</xdr:colOff>
      <xdr:row>9</xdr:row>
      <xdr:rowOff>167640</xdr:rowOff>
    </xdr:from>
    <xdr:to>
      <xdr:col>15</xdr:col>
      <xdr:colOff>106680</xdr:colOff>
      <xdr:row>19</xdr:row>
      <xdr:rowOff>38100</xdr:rowOff>
    </xdr:to>
    <xdr:sp macro="" textlink="">
      <xdr:nvSpPr>
        <xdr:cNvPr id="28" name="Rectangle à coins arrondis 27"/>
        <xdr:cNvSpPr/>
      </xdr:nvSpPr>
      <xdr:spPr>
        <a:xfrm>
          <a:off x="4351020" y="2240280"/>
          <a:ext cx="5189220" cy="177546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7</xdr:col>
      <xdr:colOff>30480</xdr:colOff>
      <xdr:row>2</xdr:row>
      <xdr:rowOff>114300</xdr:rowOff>
    </xdr:from>
    <xdr:to>
      <xdr:col>8</xdr:col>
      <xdr:colOff>1440180</xdr:colOff>
      <xdr:row>5</xdr:row>
      <xdr:rowOff>44700</xdr:rowOff>
    </xdr:to>
    <xdr:sp macro="" textlink="">
      <xdr:nvSpPr>
        <xdr:cNvPr id="29" name="Rectangle à coins arrondis 28"/>
        <xdr:cNvSpPr/>
      </xdr:nvSpPr>
      <xdr:spPr>
        <a:xfrm>
          <a:off x="3733800" y="693420"/>
          <a:ext cx="1813560" cy="54000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9</xdr:col>
      <xdr:colOff>60960</xdr:colOff>
      <xdr:row>2</xdr:row>
      <xdr:rowOff>112530</xdr:rowOff>
    </xdr:from>
    <xdr:to>
      <xdr:col>11</xdr:col>
      <xdr:colOff>1409700</xdr:colOff>
      <xdr:row>5</xdr:row>
      <xdr:rowOff>44103</xdr:rowOff>
    </xdr:to>
    <xdr:sp macro="" textlink="">
      <xdr:nvSpPr>
        <xdr:cNvPr id="30" name="Rectangle à coins arrondis 29"/>
        <xdr:cNvSpPr/>
      </xdr:nvSpPr>
      <xdr:spPr>
        <a:xfrm>
          <a:off x="5676314" y="692822"/>
          <a:ext cx="1870417" cy="541173"/>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12</xdr:col>
      <xdr:colOff>39858</xdr:colOff>
      <xdr:row>5</xdr:row>
      <xdr:rowOff>180366</xdr:rowOff>
    </xdr:from>
    <xdr:to>
      <xdr:col>15</xdr:col>
      <xdr:colOff>100818</xdr:colOff>
      <xdr:row>9</xdr:row>
      <xdr:rowOff>63134</xdr:rowOff>
    </xdr:to>
    <xdr:sp macro="" textlink="">
      <xdr:nvSpPr>
        <xdr:cNvPr id="32" name="Rectangle à coins arrondis 31"/>
        <xdr:cNvSpPr/>
      </xdr:nvSpPr>
      <xdr:spPr>
        <a:xfrm>
          <a:off x="7681629" y="1373440"/>
          <a:ext cx="1859280" cy="775397"/>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12</xdr:col>
      <xdr:colOff>38100</xdr:colOff>
      <xdr:row>2</xdr:row>
      <xdr:rowOff>112535</xdr:rowOff>
    </xdr:from>
    <xdr:to>
      <xdr:col>15</xdr:col>
      <xdr:colOff>106680</xdr:colOff>
      <xdr:row>5</xdr:row>
      <xdr:rowOff>44108</xdr:rowOff>
    </xdr:to>
    <xdr:sp macro="" textlink="">
      <xdr:nvSpPr>
        <xdr:cNvPr id="35" name="Rectangle à coins arrondis 34"/>
        <xdr:cNvSpPr/>
      </xdr:nvSpPr>
      <xdr:spPr>
        <a:xfrm>
          <a:off x="7675685" y="692827"/>
          <a:ext cx="1868072" cy="541173"/>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259080</xdr:colOff>
      <xdr:row>20</xdr:row>
      <xdr:rowOff>22860</xdr:rowOff>
    </xdr:from>
    <xdr:to>
      <xdr:col>15</xdr:col>
      <xdr:colOff>106680</xdr:colOff>
      <xdr:row>33</xdr:row>
      <xdr:rowOff>167640</xdr:rowOff>
    </xdr:to>
    <xdr:sp macro="" textlink="">
      <xdr:nvSpPr>
        <xdr:cNvPr id="36" name="Rectangle à coins arrondis 35"/>
        <xdr:cNvSpPr/>
      </xdr:nvSpPr>
      <xdr:spPr>
        <a:xfrm>
          <a:off x="4366260" y="4183380"/>
          <a:ext cx="5173980" cy="2644140"/>
        </a:xfrm>
        <a:prstGeom prst="round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editAs="oneCell">
    <xdr:from>
      <xdr:col>8</xdr:col>
      <xdr:colOff>381000</xdr:colOff>
      <xdr:row>5</xdr:row>
      <xdr:rowOff>91440</xdr:rowOff>
    </xdr:from>
    <xdr:to>
      <xdr:col>8</xdr:col>
      <xdr:colOff>1280160</xdr:colOff>
      <xdr:row>9</xdr:row>
      <xdr:rowOff>106680</xdr:rowOff>
    </xdr:to>
    <xdr:pic>
      <xdr:nvPicPr>
        <xdr:cNvPr id="39" name="Image 3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88180" y="1280160"/>
          <a:ext cx="899160" cy="8991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xdr:row>
          <xdr:rowOff>68580</xdr:rowOff>
        </xdr:from>
        <xdr:to>
          <xdr:col>4</xdr:col>
          <xdr:colOff>373380</xdr:colOff>
          <xdr:row>3</xdr:row>
          <xdr:rowOff>121920</xdr:rowOff>
        </xdr:to>
        <xdr:sp macro="" textlink="">
          <xdr:nvSpPr>
            <xdr:cNvPr id="5121" name="Spinner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3</xdr:col>
      <xdr:colOff>109903</xdr:colOff>
      <xdr:row>5</xdr:row>
      <xdr:rowOff>146801</xdr:rowOff>
    </xdr:from>
    <xdr:to>
      <xdr:col>6</xdr:col>
      <xdr:colOff>2068636</xdr:colOff>
      <xdr:row>9</xdr:row>
      <xdr:rowOff>14835</xdr:rowOff>
    </xdr:to>
    <xdr:pic>
      <xdr:nvPicPr>
        <xdr:cNvPr id="2" name="Image 1" descr="MB toolbox.jpg"/>
        <xdr:cNvPicPr>
          <a:picLocks noChangeAspect="1"/>
        </xdr:cNvPicPr>
      </xdr:nvPicPr>
      <xdr:blipFill>
        <a:blip xmlns:r="http://schemas.openxmlformats.org/officeDocument/2006/relationships" r:embed="rId1" cstate="print"/>
        <a:stretch>
          <a:fillRect/>
        </a:stretch>
      </xdr:blipFill>
      <xdr:spPr>
        <a:xfrm>
          <a:off x="1348153" y="1165976"/>
          <a:ext cx="3797058" cy="886050"/>
        </a:xfrm>
        <a:prstGeom prst="rect">
          <a:avLst/>
        </a:prstGeom>
        <a:ln>
          <a:prstDash val="solid"/>
        </a:ln>
      </xdr:spPr>
    </xdr:pic>
    <xdr:clientData/>
  </xdr:twoCellAnchor>
  <xdr:twoCellAnchor editAs="oneCell">
    <xdr:from>
      <xdr:col>4</xdr:col>
      <xdr:colOff>83665</xdr:colOff>
      <xdr:row>21</xdr:row>
      <xdr:rowOff>8207</xdr:rowOff>
    </xdr:from>
    <xdr:to>
      <xdr:col>4</xdr:col>
      <xdr:colOff>270982</xdr:colOff>
      <xdr:row>21</xdr:row>
      <xdr:rowOff>189539</xdr:rowOff>
    </xdr:to>
    <xdr:pic>
      <xdr:nvPicPr>
        <xdr:cNvPr id="3" name="Image 2" descr="Icone.png"/>
        <xdr:cNvPicPr>
          <a:picLocks noChangeAspect="1"/>
        </xdr:cNvPicPr>
      </xdr:nvPicPr>
      <xdr:blipFill>
        <a:blip xmlns:r="http://schemas.openxmlformats.org/officeDocument/2006/relationships" r:embed="rId2" cstate="print"/>
        <a:srcRect l="61004" t="57473" r="13888" b="18400"/>
        <a:stretch>
          <a:fillRect/>
        </a:stretch>
      </xdr:blipFill>
      <xdr:spPr>
        <a:xfrm>
          <a:off x="1502890" y="4389707"/>
          <a:ext cx="187317" cy="181332"/>
        </a:xfrm>
        <a:prstGeom prst="rect">
          <a:avLst/>
        </a:prstGeom>
        <a:ln>
          <a:prstDash val="solid"/>
        </a:ln>
      </xdr:spPr>
    </xdr:pic>
    <xdr:clientData/>
  </xdr:twoCellAnchor>
  <xdr:twoCellAnchor editAs="oneCell">
    <xdr:from>
      <xdr:col>4</xdr:col>
      <xdr:colOff>98965</xdr:colOff>
      <xdr:row>19</xdr:row>
      <xdr:rowOff>14199</xdr:rowOff>
    </xdr:from>
    <xdr:to>
      <xdr:col>4</xdr:col>
      <xdr:colOff>254485</xdr:colOff>
      <xdr:row>19</xdr:row>
      <xdr:rowOff>194199</xdr:rowOff>
    </xdr:to>
    <xdr:pic>
      <xdr:nvPicPr>
        <xdr:cNvPr id="4" name="Image 3" descr="Icone.png"/>
        <xdr:cNvPicPr>
          <a:picLocks noChangeAspect="1"/>
        </xdr:cNvPicPr>
      </xdr:nvPicPr>
      <xdr:blipFill>
        <a:blip xmlns:r="http://schemas.openxmlformats.org/officeDocument/2006/relationships" r:embed="rId3" cstate="print"/>
        <a:srcRect l="14751" t="57512" r="64064" b="17968"/>
        <a:stretch>
          <a:fillRect/>
        </a:stretch>
      </xdr:blipFill>
      <xdr:spPr>
        <a:xfrm>
          <a:off x="1518190" y="3995649"/>
          <a:ext cx="155520" cy="180000"/>
        </a:xfrm>
        <a:prstGeom prst="rect">
          <a:avLst/>
        </a:prstGeom>
        <a:ln>
          <a:prstDash val="solid"/>
        </a:ln>
      </xdr:spPr>
    </xdr:pic>
    <xdr:clientData/>
  </xdr:twoCellAnchor>
  <xdr:twoCellAnchor editAs="oneCell">
    <xdr:from>
      <xdr:col>4</xdr:col>
      <xdr:colOff>61777</xdr:colOff>
      <xdr:row>17</xdr:row>
      <xdr:rowOff>8660</xdr:rowOff>
    </xdr:from>
    <xdr:to>
      <xdr:col>4</xdr:col>
      <xdr:colOff>298534</xdr:colOff>
      <xdr:row>17</xdr:row>
      <xdr:rowOff>188660</xdr:rowOff>
    </xdr:to>
    <xdr:pic>
      <xdr:nvPicPr>
        <xdr:cNvPr id="5" name="Image 4" descr="Icone.png"/>
        <xdr:cNvPicPr>
          <a:picLocks noChangeAspect="1"/>
        </xdr:cNvPicPr>
      </xdr:nvPicPr>
      <xdr:blipFill>
        <a:blip xmlns:r="http://schemas.openxmlformats.org/officeDocument/2006/relationships" r:embed="rId4" cstate="print"/>
        <a:srcRect l="59513" t="11455" r="11848" b="66772"/>
        <a:stretch>
          <a:fillRect/>
        </a:stretch>
      </xdr:blipFill>
      <xdr:spPr>
        <a:xfrm>
          <a:off x="1481002" y="3590060"/>
          <a:ext cx="236757" cy="180000"/>
        </a:xfrm>
        <a:prstGeom prst="rect">
          <a:avLst/>
        </a:prstGeom>
        <a:ln>
          <a:prstDash val="solid"/>
        </a:ln>
      </xdr:spPr>
    </xdr:pic>
    <xdr:clientData/>
  </xdr:twoCellAnchor>
  <xdr:twoCellAnchor editAs="oneCell">
    <xdr:from>
      <xdr:col>4</xdr:col>
      <xdr:colOff>48073</xdr:colOff>
      <xdr:row>14</xdr:row>
      <xdr:rowOff>165936</xdr:rowOff>
    </xdr:from>
    <xdr:to>
      <xdr:col>4</xdr:col>
      <xdr:colOff>316443</xdr:colOff>
      <xdr:row>16</xdr:row>
      <xdr:rowOff>42629</xdr:rowOff>
    </xdr:to>
    <xdr:pic>
      <xdr:nvPicPr>
        <xdr:cNvPr id="6" name="Image 5" descr="Icone.png"/>
        <xdr:cNvPicPr>
          <a:picLocks noChangeAspect="1"/>
        </xdr:cNvPicPr>
      </xdr:nvPicPr>
      <xdr:blipFill>
        <a:blip xmlns:r="http://schemas.openxmlformats.org/officeDocument/2006/relationships" r:embed="rId5" cstate="print"/>
        <a:srcRect l="12083" t="7964" r="61436" b="65163"/>
        <a:stretch>
          <a:fillRect/>
        </a:stretch>
      </xdr:blipFill>
      <xdr:spPr>
        <a:xfrm>
          <a:off x="1467298" y="3147261"/>
          <a:ext cx="268370" cy="276742"/>
        </a:xfrm>
        <a:prstGeom prst="rect">
          <a:avLst/>
        </a:prstGeom>
        <a:ln>
          <a:prstDash val="solid"/>
        </a:ln>
      </xdr:spPr>
    </xdr:pic>
    <xdr:clientData/>
  </xdr:twoCellAnchor>
  <xdr:twoCellAnchor>
    <xdr:from>
      <xdr:col>1</xdr:col>
      <xdr:colOff>0</xdr:colOff>
      <xdr:row>1</xdr:row>
      <xdr:rowOff>0</xdr:rowOff>
    </xdr:from>
    <xdr:to>
      <xdr:col>15</xdr:col>
      <xdr:colOff>6569</xdr:colOff>
      <xdr:row>27</xdr:row>
      <xdr:rowOff>6569</xdr:rowOff>
    </xdr:to>
    <xdr:grpSp>
      <xdr:nvGrpSpPr>
        <xdr:cNvPr id="7" name="Groupe 6"/>
        <xdr:cNvGrpSpPr/>
      </xdr:nvGrpSpPr>
      <xdr:grpSpPr>
        <a:xfrm>
          <a:off x="182880" y="182880"/>
          <a:ext cx="13364429" cy="5058629"/>
          <a:chOff x="0" y="0"/>
          <a:chExt cx="8874672" cy="5169776"/>
        </a:xfrm>
      </xdr:grpSpPr>
      <xdr:pic>
        <xdr:nvPicPr>
          <xdr:cNvPr id="11" name="Image 10" descr="Fond.jpg"/>
          <xdr:cNvPicPr>
            <a:picLocks noChangeAspect="1"/>
          </xdr:cNvPicPr>
        </xdr:nvPicPr>
        <xdr:blipFill>
          <a:blip xmlns:r="http://schemas.openxmlformats.org/officeDocument/2006/relationships" r:embed="rId6" cstate="print"/>
          <a:srcRect b="88946"/>
          <a:stretch>
            <a:fillRect/>
          </a:stretch>
        </xdr:blipFill>
        <xdr:spPr>
          <a:xfrm>
            <a:off x="0" y="0"/>
            <a:ext cx="8874672" cy="571500"/>
          </a:xfrm>
          <a:prstGeom prst="rect">
            <a:avLst/>
          </a:prstGeom>
          <a:ln>
            <a:prstDash val="solid"/>
          </a:ln>
        </xdr:spPr>
      </xdr:pic>
    </xdr:grpSp>
    <xdr:clientData/>
  </xdr:twoCellAnchor>
  <xdr:twoCellAnchor editAs="oneCell">
    <xdr:from>
      <xdr:col>6</xdr:col>
      <xdr:colOff>1729740</xdr:colOff>
      <xdr:row>11</xdr:row>
      <xdr:rowOff>121148</xdr:rowOff>
    </xdr:from>
    <xdr:to>
      <xdr:col>6</xdr:col>
      <xdr:colOff>2865290</xdr:colOff>
      <xdr:row>17</xdr:row>
      <xdr:rowOff>45885</xdr:rowOff>
    </xdr:to>
    <xdr:pic>
      <xdr:nvPicPr>
        <xdr:cNvPr id="13" name="Image 12"/>
        <xdr:cNvPicPr>
          <a:picLocks noChangeAspect="1"/>
        </xdr:cNvPicPr>
      </xdr:nvPicPr>
      <xdr:blipFill>
        <a:blip xmlns:r="http://schemas.openxmlformats.org/officeDocument/2006/relationships" r:embed="rId7"/>
        <a:stretch>
          <a:fillRect/>
        </a:stretch>
      </xdr:blipFill>
      <xdr:spPr>
        <a:xfrm>
          <a:off x="4945380" y="2163308"/>
          <a:ext cx="1135550" cy="111345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6" name="Image 5"/>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68580</xdr:rowOff>
    </xdr:from>
    <xdr:to>
      <xdr:col>0</xdr:col>
      <xdr:colOff>996197</xdr:colOff>
      <xdr:row>0</xdr:row>
      <xdr:rowOff>356580</xdr:rowOff>
    </xdr:to>
    <xdr:pic>
      <xdr:nvPicPr>
        <xdr:cNvPr id="2" name="Image 1"/>
        <xdr:cNvPicPr>
          <a:picLocks noChangeAspect="1"/>
        </xdr:cNvPicPr>
      </xdr:nvPicPr>
      <xdr:blipFill>
        <a:blip xmlns:r="http://schemas.openxmlformats.org/officeDocument/2006/relationships" r:embed="rId1"/>
        <a:stretch>
          <a:fillRect/>
        </a:stretch>
      </xdr:blipFill>
      <xdr:spPr>
        <a:xfrm>
          <a:off x="0" y="68580"/>
          <a:ext cx="996197" cy="28800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Mon%20Drive\Drive%20-%20MB%20toolbox\LISTE%20NUMEROTATION%20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20Drive/Drive%20-%20MB%20toolbox/LISTE%20NUMEROTATION%20PROJ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s_indus"/>
      <sheetName val="LISTE PROJETS"/>
      <sheetName val="PARAMETRES"/>
    </sheetNames>
    <sheetDataSet>
      <sheetData sheetId="0"/>
      <sheetData sheetId="1"/>
      <sheetData sheetId="2">
        <row r="2">
          <cell r="A2" t="str">
            <v>-</v>
          </cell>
          <cell r="C2" t="str">
            <v>-</v>
          </cell>
        </row>
        <row r="3">
          <cell r="A3" t="str">
            <v>INTERNE</v>
          </cell>
          <cell r="C3" t="str">
            <v>INTERNE</v>
          </cell>
        </row>
        <row r="4">
          <cell r="A4" t="str">
            <v>SUIVI JOURNALIER</v>
          </cell>
          <cell r="C4" t="str">
            <v>GRATUIT</v>
          </cell>
        </row>
        <row r="5">
          <cell r="A5" t="str">
            <v>CAPEX</v>
          </cell>
          <cell r="C5" t="str">
            <v>PREMIUM</v>
          </cell>
        </row>
        <row r="6">
          <cell r="A6" t="str">
            <v>GESTION DE PROJETS</v>
          </cell>
        </row>
        <row r="7">
          <cell r="A7" t="str">
            <v>TAUX DE RENDEMENT SYNTETIQUE (TRS)</v>
          </cell>
        </row>
        <row r="8">
          <cell r="A8" t="str">
            <v>5S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s_indus"/>
      <sheetName val="LISTE PROJETS"/>
      <sheetName val="PARAMETRES"/>
    </sheetNames>
    <sheetDataSet>
      <sheetData sheetId="0"/>
      <sheetData sheetId="1"/>
      <sheetData sheetId="2">
        <row r="2">
          <cell r="A2" t="str">
            <v>-</v>
          </cell>
          <cell r="C2" t="str">
            <v>-</v>
          </cell>
        </row>
        <row r="3">
          <cell r="A3" t="str">
            <v>INTERNE</v>
          </cell>
          <cell r="C3" t="str">
            <v>INTERNE</v>
          </cell>
        </row>
        <row r="4">
          <cell r="A4" t="str">
            <v>SUIVI JOURNALIER</v>
          </cell>
          <cell r="C4" t="str">
            <v>GRATUIT</v>
          </cell>
        </row>
        <row r="5">
          <cell r="A5" t="str">
            <v>CAPEX</v>
          </cell>
          <cell r="C5" t="str">
            <v>PREMIUM</v>
          </cell>
        </row>
        <row r="6">
          <cell r="A6" t="str">
            <v>GESTION DE PROJETS</v>
          </cell>
        </row>
        <row r="7">
          <cell r="A7" t="str">
            <v>TAUX DE RENDEMENT SYNTETIQUE (TRS)</v>
          </cell>
        </row>
        <row r="8">
          <cell r="A8" t="str">
            <v>5S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mailto:info@mbtoolbox.ch" TargetMode="External"/><Relationship Id="rId1" Type="http://schemas.openxmlformats.org/officeDocument/2006/relationships/hyperlink" Target="https://www.mbtoolbox.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33"/>
  <sheetViews>
    <sheetView topLeftCell="R1" workbookViewId="0">
      <selection activeCell="AE12" sqref="AE12"/>
    </sheetView>
  </sheetViews>
  <sheetFormatPr baseColWidth="10" defaultColWidth="8.88671875" defaultRowHeight="14.4"/>
  <cols>
    <col min="1" max="1" width="46.21875" style="136" hidden="1" customWidth="1"/>
    <col min="2" max="2" width="9" style="30" hidden="1" customWidth="1"/>
    <col min="3" max="3" width="10.88671875" style="136" hidden="1" customWidth="1"/>
    <col min="4" max="4" width="55" style="136" hidden="1" customWidth="1"/>
    <col min="5" max="5" width="8" style="30" hidden="1" customWidth="1"/>
    <col min="6" max="6" width="7.88671875" style="30" hidden="1" customWidth="1"/>
    <col min="7" max="8" width="5.88671875" style="30" hidden="1" customWidth="1"/>
    <col min="9" max="9" width="5.5546875" style="30" hidden="1" customWidth="1"/>
    <col min="10" max="10" width="5" style="30" hidden="1" customWidth="1"/>
    <col min="11" max="11" width="7.44140625" style="30" hidden="1" customWidth="1"/>
    <col min="12" max="12" width="5.88671875" style="30" hidden="1" customWidth="1"/>
    <col min="13" max="13" width="10.88671875" style="30" hidden="1" customWidth="1"/>
    <col min="14" max="14" width="9.109375" style="30" hidden="1" customWidth="1"/>
    <col min="15" max="15" width="10.77734375" style="30" hidden="1" customWidth="1"/>
    <col min="16" max="16" width="10.33203125" style="30" hidden="1" customWidth="1"/>
    <col min="17" max="17" width="8.88671875" style="136" hidden="1" customWidth="1"/>
    <col min="18" max="16384" width="8.88671875" style="136"/>
  </cols>
  <sheetData>
    <row r="1" spans="1:16">
      <c r="A1" s="72"/>
      <c r="E1" s="30" t="str">
        <f>LEFT(E2,3)</f>
        <v>Jan</v>
      </c>
      <c r="F1" s="30" t="str">
        <f t="shared" ref="F1:P1" si="0">LEFT(F2,3)</f>
        <v>Fev</v>
      </c>
      <c r="G1" s="30" t="str">
        <f t="shared" si="0"/>
        <v>Mar</v>
      </c>
      <c r="H1" s="30" t="str">
        <f t="shared" si="0"/>
        <v>Avr</v>
      </c>
      <c r="I1" s="30" t="str">
        <f t="shared" si="0"/>
        <v>Mai</v>
      </c>
      <c r="J1" s="30" t="str">
        <f t="shared" si="0"/>
        <v>Jui</v>
      </c>
      <c r="K1" s="30" t="str">
        <f t="shared" si="0"/>
        <v>Jui</v>
      </c>
      <c r="L1" s="30" t="str">
        <f t="shared" si="0"/>
        <v>Aoû</v>
      </c>
      <c r="M1" s="30" t="str">
        <f t="shared" si="0"/>
        <v>Sep</v>
      </c>
      <c r="N1" s="30" t="str">
        <f t="shared" si="0"/>
        <v>Oct</v>
      </c>
      <c r="O1" s="30" t="str">
        <f t="shared" si="0"/>
        <v>Nov</v>
      </c>
      <c r="P1" s="30" t="str">
        <f t="shared" si="0"/>
        <v>Déc</v>
      </c>
    </row>
    <row r="2" spans="1:16">
      <c r="E2" s="30" t="s">
        <v>80</v>
      </c>
      <c r="F2" s="30" t="s">
        <v>81</v>
      </c>
      <c r="G2" s="30" t="s">
        <v>82</v>
      </c>
      <c r="H2" s="30" t="s">
        <v>83</v>
      </c>
      <c r="I2" s="30" t="s">
        <v>84</v>
      </c>
      <c r="J2" s="30" t="s">
        <v>85</v>
      </c>
      <c r="K2" s="30" t="s">
        <v>86</v>
      </c>
      <c r="L2" s="30" t="s">
        <v>87</v>
      </c>
      <c r="M2" s="30" t="s">
        <v>88</v>
      </c>
      <c r="N2" s="30" t="s">
        <v>89</v>
      </c>
      <c r="O2" s="30" t="s">
        <v>90</v>
      </c>
      <c r="P2" s="30" t="s">
        <v>91</v>
      </c>
    </row>
    <row r="3" spans="1:16">
      <c r="D3" s="136" t="s">
        <v>71</v>
      </c>
      <c r="E3" s="30">
        <f>COUNTA(JANVIER!$A$9:$A$28)</f>
        <v>0</v>
      </c>
      <c r="F3" s="30">
        <f>COUNTA(FEVRIER!$A$9:$A$28)</f>
        <v>0</v>
      </c>
      <c r="G3" s="30">
        <f>COUNTA(MARS!$A$9:$A$28)</f>
        <v>0</v>
      </c>
      <c r="H3" s="30">
        <f>COUNTA(AVRIL!$A$9:$A$28)</f>
        <v>0</v>
      </c>
      <c r="I3" s="30">
        <f>COUNTA(MAI!$A$9:$A$28)</f>
        <v>0</v>
      </c>
      <c r="J3" s="30">
        <f>COUNTA(JUIN!$A$9:$A$28)</f>
        <v>0</v>
      </c>
      <c r="K3" s="30">
        <f>COUNTA(JUILLET!$A$9:$A$28)</f>
        <v>0</v>
      </c>
      <c r="L3" s="30">
        <f>COUNTA(AOUT!$A$9:$A$28)</f>
        <v>0</v>
      </c>
      <c r="M3" s="30">
        <f>COUNTA(SEPTEMBRE!$A$9:$A$28)</f>
        <v>0</v>
      </c>
      <c r="N3" s="30">
        <f>COUNTA(OCTOBRE!$A$9:$A$28)</f>
        <v>0</v>
      </c>
      <c r="O3" s="30">
        <f>COUNTA(NOVEMBRE!$A$9:$A$28)</f>
        <v>0</v>
      </c>
      <c r="P3" s="30">
        <f>COUNTA(DECEMBRE!$A$9:$A$28)</f>
        <v>0</v>
      </c>
    </row>
    <row r="4" spans="1:16">
      <c r="A4" s="73" t="str">
        <f>"RÉPARTITION ANNUELLE PAR TYPE D'ABSENCE "&amp;PARAMETRES!V1</f>
        <v>RÉPARTITION ANNUELLE PAR TYPE D'ABSENCE 2026</v>
      </c>
      <c r="D4" s="136" t="s">
        <v>72</v>
      </c>
      <c r="E4" s="30">
        <f>NETWORKDAYS(DATE(PARAMETRES!$V$1,COLUMN()-4,1),DATE(PARAMETRES!$V$1,COLUMN()-3,0),PARAMETRES!$G$3:$G$27)</f>
        <v>21</v>
      </c>
      <c r="F4" s="30">
        <f>NETWORKDAYS(DATE(PARAMETRES!$V$1,COLUMN()-4,1),DATE(PARAMETRES!$V$1,COLUMN()-3,0),PARAMETRES!$G$3:$G$27)</f>
        <v>20</v>
      </c>
      <c r="G4" s="30">
        <f>NETWORKDAYS(DATE(PARAMETRES!$V$1,COLUMN()-4,1),DATE(PARAMETRES!$V$1,COLUMN()-3,0),PARAMETRES!$G$3:$G$27)</f>
        <v>22</v>
      </c>
      <c r="H4" s="30">
        <f>NETWORKDAYS(DATE(PARAMETRES!$V$1,COLUMN()-4,1),DATE(PARAMETRES!$V$1,COLUMN()-3,0),PARAMETRES!$G$3:$G$27)</f>
        <v>20</v>
      </c>
      <c r="I4" s="30">
        <f>NETWORKDAYS(DATE(PARAMETRES!$V$1,COLUMN()-4,1),DATE(PARAMETRES!$V$1,COLUMN()-3,0),PARAMETRES!$G$3:$G$27)</f>
        <v>19</v>
      </c>
      <c r="J4" s="30">
        <f>NETWORKDAYS(DATE(PARAMETRES!$V$1,COLUMN()-4,1),DATE(PARAMETRES!$V$1,COLUMN()-3,0),PARAMETRES!$G$3:$G$27)</f>
        <v>22</v>
      </c>
      <c r="K4" s="30">
        <f>NETWORKDAYS(DATE(PARAMETRES!$V$1,COLUMN()-4,1),DATE(PARAMETRES!$V$1,COLUMN()-3,0),PARAMETRES!$G$3:$G$27)</f>
        <v>23</v>
      </c>
      <c r="L4" s="30">
        <f>NETWORKDAYS(DATE(PARAMETRES!$V$1,COLUMN()-4,1),DATE(PARAMETRES!$V$1,COLUMN()-3,0),PARAMETRES!$G$3:$G$27)</f>
        <v>21</v>
      </c>
      <c r="M4" s="30">
        <f>NETWORKDAYS(DATE(PARAMETRES!$V$1,COLUMN()-4,1),DATE(PARAMETRES!$V$1,COLUMN()-3,0),PARAMETRES!$G$3:$G$27)</f>
        <v>22</v>
      </c>
      <c r="N4" s="30">
        <f>NETWORKDAYS(DATE(PARAMETRES!$V$1,COLUMN()-4,1),DATE(PARAMETRES!$V$1,COLUMN()-3,0),PARAMETRES!$G$3:$G$27)</f>
        <v>22</v>
      </c>
      <c r="O4" s="30">
        <f>NETWORKDAYS(DATE(PARAMETRES!$V$1,COLUMN()-4,1),DATE(PARAMETRES!$V$1,COLUMN()-3,0),PARAMETRES!$G$3:$G$27)</f>
        <v>21</v>
      </c>
      <c r="P4" s="30">
        <f>NETWORKDAYS(DATE(PARAMETRES!$V$1,COLUMN()-4,1),DATE(PARAMETRES!$V$1,COLUMN()-3,0),PARAMETRES!$G$3:$G$27)</f>
        <v>22</v>
      </c>
    </row>
    <row r="5" spans="1:16">
      <c r="D5" s="136" t="s">
        <v>73</v>
      </c>
      <c r="E5" s="30">
        <f>E3*E4</f>
        <v>0</v>
      </c>
      <c r="F5" s="30">
        <f t="shared" ref="F5:P5" si="1">F3*F4</f>
        <v>0</v>
      </c>
      <c r="G5" s="30">
        <f t="shared" si="1"/>
        <v>0</v>
      </c>
      <c r="H5" s="30">
        <f t="shared" si="1"/>
        <v>0</v>
      </c>
      <c r="I5" s="30">
        <f t="shared" si="1"/>
        <v>0</v>
      </c>
      <c r="J5" s="30">
        <f t="shared" si="1"/>
        <v>0</v>
      </c>
      <c r="K5" s="30">
        <f t="shared" si="1"/>
        <v>0</v>
      </c>
      <c r="L5" s="30">
        <f t="shared" si="1"/>
        <v>0</v>
      </c>
      <c r="M5" s="30">
        <f t="shared" si="1"/>
        <v>0</v>
      </c>
      <c r="N5" s="30">
        <f t="shared" si="1"/>
        <v>0</v>
      </c>
      <c r="O5" s="30">
        <f t="shared" si="1"/>
        <v>0</v>
      </c>
      <c r="P5" s="30">
        <f t="shared" si="1"/>
        <v>0</v>
      </c>
    </row>
    <row r="6" spans="1:16">
      <c r="A6" s="58" t="str">
        <f>PARAMETRES!B2</f>
        <v>Vacances</v>
      </c>
      <c r="B6" s="69">
        <f>SUM(JANVIER!C29:BL29)+SUM(FEVRIER!C29:BL29)+SUM(MARS!C29:BL29)+SUM(AVRIL!C29:BL29)+SUM(MAI!C29:BL29)+SUM(JUIN!C29:BL29)+SUM(JUILLET!C29:BL29)+SUM(AOUT!C29:BL29)+SUM(SEPTEMBRE!C29:BL29)+SUM(OCTOBRE!C29:BL29)+SUM(NOVEMBRE!C29:BL29)+SUM(DECEMBRE!C29:BL29)</f>
        <v>0</v>
      </c>
      <c r="C6" s="71" t="e">
        <f>B6/$B$21</f>
        <v>#DIV/0!</v>
      </c>
      <c r="D6" s="58" t="str">
        <f>A6</f>
        <v>Vacances</v>
      </c>
      <c r="E6" s="69">
        <f>SUM(JANVIER!C29:BL29)</f>
        <v>0</v>
      </c>
      <c r="F6" s="69">
        <f>SUM(FEVRIER!C29:BL29)</f>
        <v>0</v>
      </c>
      <c r="G6" s="69">
        <f>SUM(MARS!C29:BL29)</f>
        <v>0</v>
      </c>
      <c r="H6" s="69">
        <f>SUM(AVRIL!C29:BL29)</f>
        <v>0</v>
      </c>
      <c r="I6" s="69">
        <f>SUM(MAI!C29:BL29)</f>
        <v>0</v>
      </c>
      <c r="J6" s="69">
        <f>SUM(JUIN!C29:BL29)</f>
        <v>0</v>
      </c>
      <c r="K6" s="69">
        <f>SUM(JUILLET!C29:BL29)</f>
        <v>0</v>
      </c>
      <c r="L6" s="69">
        <f>SUM(AOUT!C29:BL29)</f>
        <v>0</v>
      </c>
      <c r="M6" s="69">
        <f>SUM(SEPTEMBRE!C29:BL29)</f>
        <v>0</v>
      </c>
      <c r="N6" s="69">
        <f>SUM(OCTOBRE!C29:BL29)</f>
        <v>0</v>
      </c>
      <c r="O6" s="69">
        <f>SUM(NOVEMBRE!C29:BL29)</f>
        <v>0</v>
      </c>
      <c r="P6" s="69">
        <f>SUM(DECEMBRE!C29:BL29)</f>
        <v>0</v>
      </c>
    </row>
    <row r="7" spans="1:16">
      <c r="A7" s="59" t="str">
        <f>PARAMETRES!B3</f>
        <v>Maladie</v>
      </c>
      <c r="B7" s="69">
        <f>SUM(JANVIER!C30:BL30)+SUM(FEVRIER!C30:BL30)+SUM(MARS!C30:BL30)+SUM(AVRIL!C30:BL30)+SUM(MAI!C30:BL30)+SUM(JUIN!C30:BL30)+SUM(JUILLET!C30:BL30)+SUM(AOUT!C30:BL30)+SUM(SEPTEMBRE!C30:BL30)+SUM(OCTOBRE!C30:BL30)+SUM(NOVEMBRE!C30:BL30)+SUM(DECEMBRE!C30:BL30)</f>
        <v>0</v>
      </c>
      <c r="C7" s="71" t="e">
        <f t="shared" ref="C7:C9" si="2">B7/$B$21</f>
        <v>#DIV/0!</v>
      </c>
      <c r="D7" s="59" t="str">
        <f>A7</f>
        <v>Maladie</v>
      </c>
      <c r="E7" s="69">
        <f>SUM(JANVIER!C30:BL30)</f>
        <v>0</v>
      </c>
      <c r="F7" s="69">
        <f>SUM(FEVRIER!C30:BL30)</f>
        <v>0</v>
      </c>
      <c r="G7" s="69">
        <f>SUM(MARS!C30:BL30)</f>
        <v>0</v>
      </c>
      <c r="H7" s="69">
        <f>SUM(AVRIL!C30:BL30)</f>
        <v>0</v>
      </c>
      <c r="I7" s="69">
        <f>SUM(MAI!C30:BL30)</f>
        <v>0</v>
      </c>
      <c r="J7" s="69">
        <f>SUM(JUIN!C30:BL30)</f>
        <v>0</v>
      </c>
      <c r="K7" s="69">
        <f>SUM(JUILLET!C30:BL30)</f>
        <v>0</v>
      </c>
      <c r="L7" s="69">
        <f>SUM(AOUT!C30:BL30)</f>
        <v>0</v>
      </c>
      <c r="M7" s="69">
        <f>SUM(SEPTEMBRE!C30:BL30)</f>
        <v>0</v>
      </c>
      <c r="N7" s="69">
        <f>SUM(OCTOBRE!C30:BL30)</f>
        <v>0</v>
      </c>
      <c r="O7" s="69">
        <f>SUM(NOVEMBRE!C30:BL30)</f>
        <v>0</v>
      </c>
      <c r="P7" s="69">
        <f>SUM(DECEMBRE!C30:BL30)</f>
        <v>0</v>
      </c>
    </row>
    <row r="8" spans="1:16">
      <c r="A8" s="60" t="str">
        <f>PARAMETRES!B4</f>
        <v>Congé</v>
      </c>
      <c r="B8" s="69">
        <f>SUM(JANVIER!C31:BL31)+SUM(FEVRIER!C31:BL31)+SUM(MARS!C31:BL31)+SUM(AVRIL!C31:BL31)+SUM(MAI!C31:BL31)+SUM(JUIN!C31:BL31)+SUM(JUILLET!C31:BL31)+SUM(AOUT!C31:BL31)+SUM(SEPTEMBRE!C31:BL31)+SUM(OCTOBRE!C31:BL31)+SUM(NOVEMBRE!C31:BL31)+SUM(DECEMBRE!C31:BL31)</f>
        <v>0</v>
      </c>
      <c r="C8" s="71" t="e">
        <f t="shared" si="2"/>
        <v>#DIV/0!</v>
      </c>
      <c r="D8" s="60" t="str">
        <f>A8</f>
        <v>Congé</v>
      </c>
      <c r="E8" s="69">
        <f>SUM(JANVIER!C31:BL31)</f>
        <v>0</v>
      </c>
      <c r="F8" s="69">
        <f>SUM(FEVRIER!C31:BL31)</f>
        <v>0</v>
      </c>
      <c r="G8" s="69">
        <f>SUM(MARS!C31:BL31)</f>
        <v>0</v>
      </c>
      <c r="H8" s="69">
        <f>SUM(AVRIL!C31:BL31)</f>
        <v>0</v>
      </c>
      <c r="I8" s="69">
        <f>SUM(MAI!C31:BL31)</f>
        <v>0</v>
      </c>
      <c r="J8" s="69">
        <f>SUM(JUIN!C31:BL31)</f>
        <v>0</v>
      </c>
      <c r="K8" s="69">
        <f>SUM(JUILLET!C31:BL31)</f>
        <v>0</v>
      </c>
      <c r="L8" s="69">
        <f>SUM(AOUT!C31:BL31)</f>
        <v>0</v>
      </c>
      <c r="M8" s="69">
        <f>SUM(SEPTEMBRE!C31:BL31)</f>
        <v>0</v>
      </c>
      <c r="N8" s="69">
        <f>SUM(OCTOBRE!C31:BL31)</f>
        <v>0</v>
      </c>
      <c r="O8" s="69">
        <f>SUM(NOVEMBRE!C31:BL31)</f>
        <v>0</v>
      </c>
      <c r="P8" s="69">
        <f>SUM(DECEMBRE!C31:BL31)</f>
        <v>0</v>
      </c>
    </row>
    <row r="9" spans="1:16">
      <c r="A9" s="61" t="str">
        <f>PARAMETRES!B5</f>
        <v>Absence</v>
      </c>
      <c r="B9" s="69">
        <f>SUM(JANVIER!C32:BL32)+SUM(FEVRIER!C32:BL32)+SUM(MARS!C32:BL32)+SUM(AVRIL!C32:BL32)+SUM(MAI!C32:BL32)+SUM(JUIN!C32:BL32)+SUM(JUILLET!C32:BL32)+SUM(AOUT!C32:BL32)+SUM(SEPTEMBRE!C32:BL32)+SUM(OCTOBRE!C32:BL32)+SUM(NOVEMBRE!C32:BL32)+SUM(DECEMBRE!C32:BL32)</f>
        <v>0</v>
      </c>
      <c r="C9" s="71" t="e">
        <f t="shared" si="2"/>
        <v>#DIV/0!</v>
      </c>
      <c r="D9" s="61" t="str">
        <f>A9</f>
        <v>Absence</v>
      </c>
      <c r="E9" s="69">
        <f>SUM(JANVIER!C32:BL32)</f>
        <v>0</v>
      </c>
      <c r="F9" s="69">
        <f>SUM(FEVRIER!C32:BL32)</f>
        <v>0</v>
      </c>
      <c r="G9" s="69">
        <f>SUM(MARS!C32:BL32)</f>
        <v>0</v>
      </c>
      <c r="H9" s="69">
        <f>SUM(AVRIL!C32:BL32)</f>
        <v>0</v>
      </c>
      <c r="I9" s="69">
        <f>SUM(MAI!C32:BL32)</f>
        <v>0</v>
      </c>
      <c r="J9" s="69">
        <f>SUM(JUIN!C32:BL32)</f>
        <v>0</v>
      </c>
      <c r="K9" s="69">
        <f>SUM(JUILLET!C32:BL32)</f>
        <v>0</v>
      </c>
      <c r="L9" s="69">
        <f>SUM(AOUT!C32:BL32)</f>
        <v>0</v>
      </c>
      <c r="M9" s="69">
        <f>SUM(SEPTEMBRE!C32:BL32)</f>
        <v>0</v>
      </c>
      <c r="N9" s="69">
        <f>SUM(OCTOBRE!C32:BL32)</f>
        <v>0</v>
      </c>
      <c r="O9" s="69">
        <f>SUM(NOVEMBRE!C32:BL32)</f>
        <v>0</v>
      </c>
      <c r="P9" s="69">
        <f>SUM(DECEMBRE!C32:BL32)</f>
        <v>0</v>
      </c>
    </row>
    <row r="10" spans="1:16">
      <c r="A10" s="62" t="str">
        <f>PARAMETRES!B7</f>
        <v>Formation</v>
      </c>
      <c r="B10" s="69">
        <f>SUM(JANVIER!C34:BL34)+SUM(FEVRIER!C34:BL34)+SUM(MARS!C34:BL34)+SUM(AVRIL!C34:BL34)+SUM(MAI!C34:BL34)+SUM(JUIN!C34:BL34)+SUM(JUILLET!C34:BL34)+SUM(AOUT!C34:BL34)+SUM(SEPTEMBRE!C34:BL34)+SUM(OCTOBRE!C34:BL34)+SUM(NOVEMBRE!C34:BL34)+SUM(DECEMBRE!C34:BL34)</f>
        <v>0</v>
      </c>
      <c r="C10" s="71" t="e">
        <f>B10/$B$21</f>
        <v>#DIV/0!</v>
      </c>
      <c r="D10" s="74" t="str">
        <f>A14</f>
        <v>Télétravail</v>
      </c>
      <c r="E10" s="69">
        <f>SUM(JANVIER!C33:BL33)</f>
        <v>0</v>
      </c>
      <c r="F10" s="69">
        <f>SUM(FEVRIER!C33:BL33)</f>
        <v>0</v>
      </c>
      <c r="G10" s="69">
        <f>SUM(MARS!C33:BL33)</f>
        <v>0</v>
      </c>
      <c r="H10" s="69">
        <f>SUM(AVRIL!C33:BL33)</f>
        <v>0</v>
      </c>
      <c r="I10" s="69">
        <f>SUM(MAI!C33:BL33)</f>
        <v>0</v>
      </c>
      <c r="J10" s="69">
        <f>SUM(JUIN!C33:BL33)</f>
        <v>0</v>
      </c>
      <c r="K10" s="69">
        <f>SUM(JUILLET!C33:BL33)</f>
        <v>0</v>
      </c>
      <c r="L10" s="69">
        <f>SUM(AOUT!C33:BL33)</f>
        <v>0</v>
      </c>
      <c r="M10" s="69">
        <f>SUM(SEPTEMBRE!C33:BL33)</f>
        <v>0</v>
      </c>
      <c r="N10" s="69">
        <f>SUM(OCTOBRE!C33:BL33)</f>
        <v>0</v>
      </c>
      <c r="O10" s="69">
        <f>SUM(NOVEMBRE!C33:BL33)</f>
        <v>0</v>
      </c>
      <c r="P10" s="69">
        <f>SUM(DECEMBRE!C33:BL33)</f>
        <v>0</v>
      </c>
    </row>
    <row r="11" spans="1:16">
      <c r="A11" s="63" t="str">
        <f>PARAMETRES!B8</f>
        <v>Récupération</v>
      </c>
      <c r="B11" s="69">
        <f>SUM(JANVIER!C35:BL35)+SUM(FEVRIER!C35:BL35)+SUM(MARS!C35:BL35)+SUM(AVRIL!C35:BL35)+SUM(MAI!C35:BL35)+SUM(JUIN!C35:BL35)+SUM(JUILLET!C35:BL35)+SUM(AOUT!C35:BL35)+SUM(SEPTEMBRE!C35:BL35)+SUM(OCTOBRE!C35:BL35)+SUM(NOVEMBRE!C35:BL35)+SUM(DECEMBRE!C35:BL35)</f>
        <v>0</v>
      </c>
      <c r="C11" s="71" t="e">
        <f>B11/$B$21</f>
        <v>#DIV/0!</v>
      </c>
      <c r="D11" s="62" t="str">
        <f>A10</f>
        <v>Formation</v>
      </c>
      <c r="E11" s="69">
        <f>SUM(JANVIER!C34:BL34)</f>
        <v>0</v>
      </c>
      <c r="F11" s="69">
        <f>SUM(FEVRIER!C34:BL34)</f>
        <v>0</v>
      </c>
      <c r="G11" s="69">
        <f>SUM(MARS!C34:BL34)</f>
        <v>0</v>
      </c>
      <c r="H11" s="69">
        <f>SUM(AVRIL!C34:BL34)</f>
        <v>0</v>
      </c>
      <c r="I11" s="69">
        <f>SUM(MAI!C34:BL34)</f>
        <v>0</v>
      </c>
      <c r="J11" s="69">
        <f>SUM(JUIN!C34:BL34)</f>
        <v>0</v>
      </c>
      <c r="K11" s="69">
        <f>SUM(JUILLET!C34:BL34)</f>
        <v>0</v>
      </c>
      <c r="L11" s="69">
        <f>SUM(AOUT!C34:BL34)</f>
        <v>0</v>
      </c>
      <c r="M11" s="69">
        <f>SUM(SEPTEMBRE!C34:BL34)</f>
        <v>0</v>
      </c>
      <c r="N11" s="69">
        <f>SUM(OCTOBRE!C34:BL34)</f>
        <v>0</v>
      </c>
      <c r="O11" s="69">
        <f>SUM(NOVEMBRE!C34:BL34)</f>
        <v>0</v>
      </c>
      <c r="P11" s="69">
        <f>SUM(DECEMBRE!C34:BL34)</f>
        <v>0</v>
      </c>
    </row>
    <row r="12" spans="1:16">
      <c r="D12" s="63" t="str">
        <f>A11</f>
        <v>Récupération</v>
      </c>
      <c r="E12" s="69">
        <f>SUM(JANVIER!C35:BL35)</f>
        <v>0</v>
      </c>
      <c r="F12" s="69">
        <f>SUM(FEVRIER!C35:BL35)</f>
        <v>0</v>
      </c>
      <c r="G12" s="69">
        <f>SUM(MARS!C35:BL35)</f>
        <v>0</v>
      </c>
      <c r="H12" s="69">
        <f>SUM(AVRIL!C35:BL35)</f>
        <v>0</v>
      </c>
      <c r="I12" s="69">
        <f>SUM(MAI!C35:BL35)</f>
        <v>0</v>
      </c>
      <c r="J12" s="69">
        <f>SUM(JUIN!C35:BL35)</f>
        <v>0</v>
      </c>
      <c r="K12" s="69">
        <f>SUM(JUILLET!C35:BL35)</f>
        <v>0</v>
      </c>
      <c r="L12" s="69">
        <f>SUM(AOUT!C35:BL35)</f>
        <v>0</v>
      </c>
      <c r="M12" s="69">
        <f>SUM(SEPTEMBRE!C35:BL35)</f>
        <v>0</v>
      </c>
      <c r="N12" s="69">
        <f>SUM(OCTOBRE!C35:BL35)</f>
        <v>0</v>
      </c>
      <c r="O12" s="69">
        <f>SUM(NOVEMBRE!C35:BL35)</f>
        <v>0</v>
      </c>
      <c r="P12" s="69">
        <f>SUM(DECEMBRE!C35:BL35)</f>
        <v>0</v>
      </c>
    </row>
    <row r="13" spans="1:16">
      <c r="D13" s="57" t="s">
        <v>51</v>
      </c>
      <c r="E13" s="69">
        <f>SUM(JANVIER!C36:BL36)</f>
        <v>0</v>
      </c>
      <c r="F13" s="69">
        <f>SUM(FEVRIER!C36:BL36)</f>
        <v>0</v>
      </c>
      <c r="G13" s="69">
        <f>SUM(MARS!C36:BL36)</f>
        <v>0</v>
      </c>
      <c r="H13" s="69">
        <f>SUM(AVRIL!C36:BL36)</f>
        <v>0</v>
      </c>
      <c r="I13" s="69">
        <f>SUM(MAI!C36:BL36)</f>
        <v>0</v>
      </c>
      <c r="J13" s="69">
        <f>SUM(JUIN!C36:BL36)</f>
        <v>0</v>
      </c>
      <c r="K13" s="69">
        <f>SUM(JUILLET!C36:BL36)</f>
        <v>0</v>
      </c>
      <c r="L13" s="69">
        <f>SUM(AOUT!C36:BL36)</f>
        <v>0</v>
      </c>
      <c r="M13" s="69">
        <f>SUM(SEPTEMBRE!C36:BL36)</f>
        <v>0</v>
      </c>
      <c r="N13" s="69">
        <f>SUM(OCTOBRE!C36:BL36)</f>
        <v>0</v>
      </c>
      <c r="O13" s="69">
        <f>SUM(NOVEMBRE!C36:BL36)</f>
        <v>0</v>
      </c>
      <c r="P13" s="69">
        <f>SUM(DECEMBRE!C36:BL36)</f>
        <v>0</v>
      </c>
    </row>
    <row r="14" spans="1:16">
      <c r="A14" s="74" t="str">
        <f>PARAMETRES!B6</f>
        <v>Télétravail</v>
      </c>
      <c r="B14" s="30">
        <f>SUM(JANVIER!C33:BL33)+SUM(FEVRIER!C33:BL33)+SUM(MARS!C33:BL33)+SUM(AVRIL!C33:BL33)+SUM(MAI!C33:BL33)+SUM(JUIN!C33:BL33)+SUM(JUILLET!C33:BL33)+SUM(AOUT!C33:BL33)+SUM(SEPTEMBRE!C33:BL33)+SUM(OCTOBRE!C33:BL33)+SUM(NOVEMBRE!C33:BL33)+SUM(DECEMBRE!C33:BL33)</f>
        <v>0</v>
      </c>
      <c r="D14" s="136" t="str">
        <f>"JOURS D'ABSENCE PAR MOIS (HORS TÉLÉTRAVAIL) "&amp;PARAMETRES!V1</f>
        <v>JOURS D'ABSENCE PAR MOIS (HORS TÉLÉTRAVAIL) 2026</v>
      </c>
      <c r="E14" s="69">
        <f>E13-E10</f>
        <v>0</v>
      </c>
      <c r="F14" s="69">
        <f t="shared" ref="F14:P14" si="3">F13-F10</f>
        <v>0</v>
      </c>
      <c r="G14" s="69">
        <f t="shared" si="3"/>
        <v>0</v>
      </c>
      <c r="H14" s="69">
        <f t="shared" si="3"/>
        <v>0</v>
      </c>
      <c r="I14" s="69">
        <f t="shared" si="3"/>
        <v>0</v>
      </c>
      <c r="J14" s="69">
        <f t="shared" si="3"/>
        <v>0</v>
      </c>
      <c r="K14" s="69">
        <f t="shared" si="3"/>
        <v>0</v>
      </c>
      <c r="L14" s="69">
        <f t="shared" si="3"/>
        <v>0</v>
      </c>
      <c r="M14" s="69">
        <f t="shared" si="3"/>
        <v>0</v>
      </c>
      <c r="N14" s="69">
        <f t="shared" si="3"/>
        <v>0</v>
      </c>
      <c r="O14" s="69">
        <f t="shared" si="3"/>
        <v>0</v>
      </c>
      <c r="P14" s="69">
        <f t="shared" si="3"/>
        <v>0</v>
      </c>
    </row>
    <row r="15" spans="1:16">
      <c r="D15" s="38" t="str">
        <f>"TAUX DE PRÉSENCE MENSUEL "&amp;PARAMETRES!V1</f>
        <v>TAUX DE PRÉSENCE MENSUEL 2026</v>
      </c>
      <c r="E15" s="66" t="e">
        <f>(E5-E14)/E5</f>
        <v>#DIV/0!</v>
      </c>
      <c r="F15" s="65" t="e">
        <f t="shared" ref="F15:P15" si="4">(F5-F14)/F5</f>
        <v>#DIV/0!</v>
      </c>
      <c r="G15" s="65" t="e">
        <f t="shared" si="4"/>
        <v>#DIV/0!</v>
      </c>
      <c r="H15" s="65" t="e">
        <f t="shared" si="4"/>
        <v>#DIV/0!</v>
      </c>
      <c r="I15" s="65" t="e">
        <f t="shared" si="4"/>
        <v>#DIV/0!</v>
      </c>
      <c r="J15" s="65" t="e">
        <f t="shared" si="4"/>
        <v>#DIV/0!</v>
      </c>
      <c r="K15" s="65" t="e">
        <f t="shared" si="4"/>
        <v>#DIV/0!</v>
      </c>
      <c r="L15" s="65" t="e">
        <f t="shared" si="4"/>
        <v>#DIV/0!</v>
      </c>
      <c r="M15" s="65" t="e">
        <f t="shared" si="4"/>
        <v>#DIV/0!</v>
      </c>
      <c r="N15" s="65" t="e">
        <f t="shared" si="4"/>
        <v>#DIV/0!</v>
      </c>
      <c r="O15" s="65" t="e">
        <f t="shared" si="4"/>
        <v>#DIV/0!</v>
      </c>
      <c r="P15" s="65" t="e">
        <f t="shared" si="4"/>
        <v>#DIV/0!</v>
      </c>
    </row>
    <row r="16" spans="1:16">
      <c r="D16" s="136" t="s">
        <v>70</v>
      </c>
      <c r="E16" s="56" t="e">
        <f>E14/E3</f>
        <v>#DIV/0!</v>
      </c>
      <c r="F16" s="56" t="e">
        <f t="shared" ref="F16:P16" si="5">F14/F3</f>
        <v>#DIV/0!</v>
      </c>
      <c r="G16" s="56" t="e">
        <f t="shared" si="5"/>
        <v>#DIV/0!</v>
      </c>
      <c r="H16" s="56" t="e">
        <f t="shared" si="5"/>
        <v>#DIV/0!</v>
      </c>
      <c r="I16" s="56" t="e">
        <f t="shared" si="5"/>
        <v>#DIV/0!</v>
      </c>
      <c r="J16" s="56" t="e">
        <f t="shared" si="5"/>
        <v>#DIV/0!</v>
      </c>
      <c r="K16" s="56" t="e">
        <f t="shared" si="5"/>
        <v>#DIV/0!</v>
      </c>
      <c r="L16" s="56" t="e">
        <f t="shared" si="5"/>
        <v>#DIV/0!</v>
      </c>
      <c r="M16" s="56" t="e">
        <f t="shared" si="5"/>
        <v>#DIV/0!</v>
      </c>
      <c r="N16" s="56" t="e">
        <f t="shared" si="5"/>
        <v>#DIV/0!</v>
      </c>
      <c r="O16" s="56" t="e">
        <f t="shared" si="5"/>
        <v>#DIV/0!</v>
      </c>
      <c r="P16" s="56" t="e">
        <f t="shared" si="5"/>
        <v>#DIV/0!</v>
      </c>
    </row>
    <row r="17" spans="1:17" s="64" customFormat="1">
      <c r="A17" s="38"/>
      <c r="B17" s="30"/>
      <c r="D17" s="136" t="s">
        <v>76</v>
      </c>
      <c r="E17" s="69">
        <f>AVERAGE($E$13:$P$13)</f>
        <v>0</v>
      </c>
      <c r="F17" s="69">
        <f t="shared" ref="F17:P17" si="6">AVERAGE($E$13:$P$13)</f>
        <v>0</v>
      </c>
      <c r="G17" s="69">
        <f t="shared" si="6"/>
        <v>0</v>
      </c>
      <c r="H17" s="69">
        <f t="shared" si="6"/>
        <v>0</v>
      </c>
      <c r="I17" s="69">
        <f t="shared" si="6"/>
        <v>0</v>
      </c>
      <c r="J17" s="69">
        <f t="shared" si="6"/>
        <v>0</v>
      </c>
      <c r="K17" s="69">
        <f t="shared" si="6"/>
        <v>0</v>
      </c>
      <c r="L17" s="69">
        <f t="shared" si="6"/>
        <v>0</v>
      </c>
      <c r="M17" s="69">
        <f t="shared" si="6"/>
        <v>0</v>
      </c>
      <c r="N17" s="69">
        <f t="shared" si="6"/>
        <v>0</v>
      </c>
      <c r="O17" s="69">
        <f t="shared" si="6"/>
        <v>0</v>
      </c>
      <c r="P17" s="69">
        <f t="shared" si="6"/>
        <v>0</v>
      </c>
      <c r="Q17" s="38" t="str">
        <f>"Moyenne "&amp;TEXT(AVERAGE(E13:P13),"0.0")&amp;" j"</f>
        <v>Moyenne 0.0 j</v>
      </c>
    </row>
    <row r="18" spans="1:17">
      <c r="A18" s="38"/>
      <c r="D18" s="136" t="s">
        <v>99</v>
      </c>
      <c r="E18" s="66">
        <f>PARAMETRES!$K$2/100</f>
        <v>0.9</v>
      </c>
      <c r="F18" s="66">
        <f>PARAMETRES!$K$2/100</f>
        <v>0.9</v>
      </c>
      <c r="G18" s="66">
        <f>PARAMETRES!$K$2/100</f>
        <v>0.9</v>
      </c>
      <c r="H18" s="66">
        <f>PARAMETRES!$K$2/100</f>
        <v>0.9</v>
      </c>
      <c r="I18" s="66">
        <f>PARAMETRES!$K$2/100</f>
        <v>0.9</v>
      </c>
      <c r="J18" s="66">
        <f>PARAMETRES!$K$2/100</f>
        <v>0.9</v>
      </c>
      <c r="K18" s="66">
        <f>PARAMETRES!$K$2/100</f>
        <v>0.9</v>
      </c>
      <c r="L18" s="66">
        <f>PARAMETRES!$K$2/100</f>
        <v>0.9</v>
      </c>
      <c r="M18" s="66">
        <f>PARAMETRES!$K$2/100</f>
        <v>0.9</v>
      </c>
      <c r="N18" s="66">
        <f>PARAMETRES!$K$2/100</f>
        <v>0.9</v>
      </c>
      <c r="O18" s="66">
        <f>PARAMETRES!$K$2/100</f>
        <v>0.9</v>
      </c>
      <c r="P18" s="66">
        <f>PARAMETRES!$K$2/100</f>
        <v>0.9</v>
      </c>
      <c r="Q18" s="136" t="str">
        <f>"Objectif "&amp;TEXT(P18*100,"0")</f>
        <v>Objectif 90</v>
      </c>
    </row>
    <row r="19" spans="1:17">
      <c r="A19" s="38" t="s">
        <v>53</v>
      </c>
      <c r="B19" s="30">
        <f>NETWORKDAYS(DATE(PARAMETRES!V1,1,1),DATE(PARAMETRES!V1,12,31),PARAMETRES!G3:G27)</f>
        <v>255</v>
      </c>
    </row>
    <row r="20" spans="1:17">
      <c r="A20" s="38" t="s">
        <v>54</v>
      </c>
      <c r="B20" s="67">
        <f>SUM(E5:P5)</f>
        <v>0</v>
      </c>
      <c r="D20" s="38"/>
    </row>
    <row r="21" spans="1:17">
      <c r="A21" s="38" t="s">
        <v>58</v>
      </c>
      <c r="B21" s="30">
        <f>SUM(B6:B9)+B10+B11</f>
        <v>0</v>
      </c>
      <c r="D21" s="68"/>
    </row>
    <row r="22" spans="1:17">
      <c r="A22" s="38" t="s">
        <v>59</v>
      </c>
      <c r="B22" s="69">
        <f>SUM(E10:P10)</f>
        <v>0</v>
      </c>
      <c r="D22" s="38" t="s">
        <v>74</v>
      </c>
      <c r="E22" s="70" t="e">
        <f>B22/B20</f>
        <v>#DIV/0!</v>
      </c>
    </row>
    <row r="23" spans="1:17">
      <c r="A23" s="38" t="s">
        <v>52</v>
      </c>
      <c r="B23" s="129" t="e">
        <f>(SUM(E5:P5)-B21)/SUM(E5:P5)*100</f>
        <v>#DIV/0!</v>
      </c>
      <c r="C23" s="128" t="e">
        <f>(SUM(E5:P5)-B21)/SUM(E5:P5)</f>
        <v>#DIV/0!</v>
      </c>
      <c r="E23" s="136"/>
      <c r="F23" s="136"/>
    </row>
    <row r="24" spans="1:17">
      <c r="A24" s="38" t="s">
        <v>55</v>
      </c>
      <c r="B24" s="128" t="e">
        <f>B21/B20</f>
        <v>#DIV/0!</v>
      </c>
      <c r="E24" s="136"/>
      <c r="F24" s="136"/>
    </row>
    <row r="25" spans="1:17">
      <c r="A25" s="38" t="s">
        <v>56</v>
      </c>
      <c r="B25" s="67">
        <f>MAX(E13:P13)</f>
        <v>0</v>
      </c>
      <c r="C25" s="38" t="str">
        <f>INDEX(E2:P2,MATCH(MAX(E13:P13),E13:P13,0))</f>
        <v>Janvier</v>
      </c>
      <c r="J25" s="30" t="s">
        <v>77</v>
      </c>
    </row>
    <row r="26" spans="1:17">
      <c r="A26" s="38" t="s">
        <v>57</v>
      </c>
      <c r="B26" s="67">
        <f>MIN(E13:P13)</f>
        <v>0</v>
      </c>
      <c r="C26" s="38" t="str">
        <f>INDEX(E2:P2,MATCH(MIN(E13:P13),E13:P13,0))</f>
        <v>Janvier</v>
      </c>
    </row>
    <row r="27" spans="1:17">
      <c r="A27" s="38" t="s">
        <v>60</v>
      </c>
      <c r="B27" s="133" t="e">
        <f>B21/AVERAGE(E3:P3)</f>
        <v>#DIV/0!</v>
      </c>
      <c r="D27" s="136" t="s">
        <v>75</v>
      </c>
      <c r="E27" s="38"/>
    </row>
    <row r="28" spans="1:17">
      <c r="A28" s="38" t="s">
        <v>61</v>
      </c>
      <c r="B28" s="67" t="str">
        <f>INDEX(A6:A12,MATCH(MAX(B6:B12),B6:B12,0))</f>
        <v>Vacances</v>
      </c>
      <c r="E28" s="38"/>
      <c r="F28" s="38"/>
      <c r="G28" s="38"/>
      <c r="H28" s="38"/>
      <c r="I28" s="38"/>
      <c r="J28" s="38"/>
      <c r="K28" s="38"/>
      <c r="L28" s="38"/>
      <c r="M28" s="38"/>
      <c r="N28" s="38"/>
      <c r="O28" s="38"/>
      <c r="P28" s="38"/>
    </row>
    <row r="29" spans="1:17">
      <c r="E29" s="38"/>
    </row>
    <row r="30" spans="1:17">
      <c r="A30" s="136" t="str">
        <f>"RÉPARTITION ANNUELLE DE LA CAPACITÉ "&amp;PARAMETRES!V1</f>
        <v>RÉPARTITION ANNUELLE DE LA CAPACITÉ 2026</v>
      </c>
      <c r="E30" s="38"/>
    </row>
    <row r="31" spans="1:17">
      <c r="A31" s="136" t="s">
        <v>92</v>
      </c>
      <c r="B31" s="30">
        <f>B20-B21</f>
        <v>0</v>
      </c>
      <c r="C31" s="132" t="e">
        <f>B31/$B$20</f>
        <v>#DIV/0!</v>
      </c>
      <c r="E31" s="38"/>
    </row>
    <row r="32" spans="1:17">
      <c r="A32" s="136" t="s">
        <v>93</v>
      </c>
      <c r="B32" s="30">
        <f>B21</f>
        <v>0</v>
      </c>
      <c r="C32" s="132" t="e">
        <f t="shared" ref="C32:C33" si="7">B32/$B$20</f>
        <v>#DIV/0!</v>
      </c>
      <c r="E32" s="38"/>
    </row>
    <row r="33" spans="1:5">
      <c r="A33" s="136" t="s">
        <v>79</v>
      </c>
      <c r="B33" s="69">
        <f>B22</f>
        <v>0</v>
      </c>
      <c r="C33" s="132" t="e">
        <f t="shared" si="7"/>
        <v>#DIV/0!</v>
      </c>
      <c r="E33" s="38"/>
    </row>
  </sheetData>
  <sheetProtection algorithmName="SHA-512" hashValue="bFPt8GuQB5tve4acy/YWYg3lCnbocr55yXuWKiRY3si1TINm6+N5olpkVoROgqsJ90d8bu2wVALeV+9gAeNg3g==" saltValue="40tbC1PKysg3hZPxDUkR9g==" spinCount="100000" sheet="1" objects="1" scenarios="1" selectLockedCells="1" selectUnlockedCells="1"/>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BL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AOÛT "&amp;PARAMETRES!D2</f>
        <v>PLANNING ABSENCES AOÛT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_xlfn.ISOWEEKNUM(DATE(PARAMETRES!$D$2,8,C5))</f>
        <v>31</v>
      </c>
      <c r="D4" s="216"/>
      <c r="E4" s="216" t="str">
        <f>IF(WEEKDAY(DATE(PARAMETRES!$D$2,8,E5),2)=1,_xlfn.ISOWEEKNUM(DATE(PARAMETRES!$D$2,8,E5)),"")</f>
        <v/>
      </c>
      <c r="F4" s="216"/>
      <c r="G4" s="216">
        <f>IF(WEEKDAY(DATE(PARAMETRES!$D$2,8,G5),2)=1,_xlfn.ISOWEEKNUM(DATE(PARAMETRES!$D$2,8,G5)),"")</f>
        <v>32</v>
      </c>
      <c r="H4" s="216"/>
      <c r="I4" s="216" t="str">
        <f>IF(WEEKDAY(DATE(PARAMETRES!$D$2,8,I5),2)=1,_xlfn.ISOWEEKNUM(DATE(PARAMETRES!$D$2,8,I5)),"")</f>
        <v/>
      </c>
      <c r="J4" s="216"/>
      <c r="K4" s="216" t="str">
        <f>IF(WEEKDAY(DATE(PARAMETRES!$D$2,8,K5),2)=1,_xlfn.ISOWEEKNUM(DATE(PARAMETRES!$D$2,8,K5)),"")</f>
        <v/>
      </c>
      <c r="L4" s="216"/>
      <c r="M4" s="216" t="str">
        <f>IF(WEEKDAY(DATE(PARAMETRES!$D$2,8,M5),2)=1,_xlfn.ISOWEEKNUM(DATE(PARAMETRES!$D$2,8,M5)),"")</f>
        <v/>
      </c>
      <c r="N4" s="216"/>
      <c r="O4" s="216" t="str">
        <f>IF(WEEKDAY(DATE(PARAMETRES!$D$2,8,O5),2)=1,_xlfn.ISOWEEKNUM(DATE(PARAMETRES!$D$2,8,O5)),"")</f>
        <v/>
      </c>
      <c r="P4" s="216"/>
      <c r="Q4" s="216" t="str">
        <f>IF(WEEKDAY(DATE(PARAMETRES!$D$2,8,Q5),2)=1,_xlfn.ISOWEEKNUM(DATE(PARAMETRES!$D$2,8,Q5)),"")</f>
        <v/>
      </c>
      <c r="R4" s="216"/>
      <c r="S4" s="216" t="str">
        <f>IF(WEEKDAY(DATE(PARAMETRES!$D$2,8,S5),2)=1,_xlfn.ISOWEEKNUM(DATE(PARAMETRES!$D$2,8,S5)),"")</f>
        <v/>
      </c>
      <c r="T4" s="216"/>
      <c r="U4" s="216">
        <f>IF(WEEKDAY(DATE(PARAMETRES!$D$2,8,U5),2)=1,_xlfn.ISOWEEKNUM(DATE(PARAMETRES!$D$2,8,U5)),"")</f>
        <v>33</v>
      </c>
      <c r="V4" s="216"/>
      <c r="W4" s="216" t="str">
        <f>IF(WEEKDAY(DATE(PARAMETRES!$D$2,8,W5),2)=1,_xlfn.ISOWEEKNUM(DATE(PARAMETRES!$D$2,8,W5)),"")</f>
        <v/>
      </c>
      <c r="X4" s="216"/>
      <c r="Y4" s="216" t="str">
        <f>IF(WEEKDAY(DATE(PARAMETRES!$D$2,8,Y5),2)=1,_xlfn.ISOWEEKNUM(DATE(PARAMETRES!$D$2,8,Y5)),"")</f>
        <v/>
      </c>
      <c r="Z4" s="216"/>
      <c r="AA4" s="216" t="str">
        <f>IF(WEEKDAY(DATE(PARAMETRES!$D$2,8,AA5),2)=1,_xlfn.ISOWEEKNUM(DATE(PARAMETRES!$D$2,8,AA5)),"")</f>
        <v/>
      </c>
      <c r="AB4" s="216"/>
      <c r="AC4" s="216" t="str">
        <f>IF(WEEKDAY(DATE(PARAMETRES!$D$2,8,AC5),2)=1,_xlfn.ISOWEEKNUM(DATE(PARAMETRES!$D$2,8,AC5)),"")</f>
        <v/>
      </c>
      <c r="AD4" s="216"/>
      <c r="AE4" s="216" t="str">
        <f>IF(WEEKDAY(DATE(PARAMETRES!$D$2,8,AE5),2)=1,_xlfn.ISOWEEKNUM(DATE(PARAMETRES!$D$2,8,AE5)),"")</f>
        <v/>
      </c>
      <c r="AF4" s="216"/>
      <c r="AG4" s="216" t="str">
        <f>IF(WEEKDAY(DATE(PARAMETRES!$D$2,8,AG5),2)=1,_xlfn.ISOWEEKNUM(DATE(PARAMETRES!$D$2,8,AG5)),"")</f>
        <v/>
      </c>
      <c r="AH4" s="216"/>
      <c r="AI4" s="216">
        <f>IF(WEEKDAY(DATE(PARAMETRES!$D$2,8,AI5),2)=1,_xlfn.ISOWEEKNUM(DATE(PARAMETRES!$D$2,8,AI5)),"")</f>
        <v>34</v>
      </c>
      <c r="AJ4" s="216"/>
      <c r="AK4" s="216" t="str">
        <f>IF(WEEKDAY(DATE(PARAMETRES!$D$2,8,AK5),2)=1,_xlfn.ISOWEEKNUM(DATE(PARAMETRES!$D$2,8,AK5)),"")</f>
        <v/>
      </c>
      <c r="AL4" s="216"/>
      <c r="AM4" s="216" t="str">
        <f>IF(WEEKDAY(DATE(PARAMETRES!$D$2,8,AM5),2)=1,_xlfn.ISOWEEKNUM(DATE(PARAMETRES!$D$2,8,AM5)),"")</f>
        <v/>
      </c>
      <c r="AN4" s="216"/>
      <c r="AO4" s="216" t="str">
        <f>IF(WEEKDAY(DATE(PARAMETRES!$D$2,8,AO5),2)=1,_xlfn.ISOWEEKNUM(DATE(PARAMETRES!$D$2,8,AO5)),"")</f>
        <v/>
      </c>
      <c r="AP4" s="216"/>
      <c r="AQ4" s="216" t="str">
        <f>IF(WEEKDAY(DATE(PARAMETRES!$D$2,8,AQ5),2)=1,_xlfn.ISOWEEKNUM(DATE(PARAMETRES!$D$2,8,AQ5)),"")</f>
        <v/>
      </c>
      <c r="AR4" s="216"/>
      <c r="AS4" s="216" t="str">
        <f>IF(WEEKDAY(DATE(PARAMETRES!$D$2,8,AS5),2)=1,_xlfn.ISOWEEKNUM(DATE(PARAMETRES!$D$2,8,AS5)),"")</f>
        <v/>
      </c>
      <c r="AT4" s="216"/>
      <c r="AU4" s="216" t="str">
        <f>IF(WEEKDAY(DATE(PARAMETRES!$D$2,8,AU5),2)=1,_xlfn.ISOWEEKNUM(DATE(PARAMETRES!$D$2,8,AU5)),"")</f>
        <v/>
      </c>
      <c r="AV4" s="216"/>
      <c r="AW4" s="216">
        <f>IF(WEEKDAY(DATE(PARAMETRES!$D$2,8,AW5),2)=1,_xlfn.ISOWEEKNUM(DATE(PARAMETRES!$D$2,8,AW5)),"")</f>
        <v>35</v>
      </c>
      <c r="AX4" s="216"/>
      <c r="AY4" s="216" t="str">
        <f>IF(WEEKDAY(DATE(PARAMETRES!$D$2,8,AY5),2)=1,_xlfn.ISOWEEKNUM(DATE(PARAMETRES!$D$2,8,AY5)),"")</f>
        <v/>
      </c>
      <c r="AZ4" s="216"/>
      <c r="BA4" s="216" t="str">
        <f>IF(WEEKDAY(DATE(PARAMETRES!$D$2,8,BA5),2)=1,_xlfn.ISOWEEKNUM(DATE(PARAMETRES!$D$2,8,BA5)),"")</f>
        <v/>
      </c>
      <c r="BB4" s="216"/>
      <c r="BC4" s="216" t="str">
        <f>IF(WEEKDAY(DATE(PARAMETRES!$D$2,8,BC5),2)=1,_xlfn.ISOWEEKNUM(DATE(PARAMETRES!$D$2,8,BC5)),"")</f>
        <v/>
      </c>
      <c r="BD4" s="216"/>
      <c r="BE4" s="216" t="str">
        <f>IF(WEEKDAY(DATE(PARAMETRES!$D$2,8,BE5),2)=1,_xlfn.ISOWEEKNUM(DATE(PARAMETRES!$D$2,8,BE5)),"")</f>
        <v/>
      </c>
      <c r="BF4" s="216"/>
      <c r="BG4" s="216" t="str">
        <f>IF(WEEKDAY(DATE(PARAMETRES!$D$2,8,BG5),2)=1,_xlfn.ISOWEEKNUM(DATE(PARAMETRES!$D$2,8,BG5)),"")</f>
        <v/>
      </c>
      <c r="BH4" s="216"/>
      <c r="BI4" s="216" t="str">
        <f>IF(WEEKDAY(DATE(PARAMETRES!$D$2,8,BI5),2)=1,_xlfn.ISOWEEKNUM(DATE(PARAMETRES!$D$2,8,BI5)),"")</f>
        <v/>
      </c>
      <c r="BJ4" s="216"/>
      <c r="BK4" s="217">
        <f>IF(WEEKDAY(DATE(PARAMETRES!$D$2,8,BK5),2)=1,_xlfn.ISOWEEKNUM(DATE(PARAMETRES!$D$2,8,BK5)),"")</f>
        <v>36</v>
      </c>
      <c r="BL4" s="220"/>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DATE(PARAMETRES!$D$2,8,C5)</f>
        <v>46235</v>
      </c>
      <c r="D6" s="86">
        <f>DATE(PARAMETRES!$D$2,8,C5)</f>
        <v>46235</v>
      </c>
      <c r="E6" s="86">
        <f>DATE(PARAMETRES!$D$2,8,E5)</f>
        <v>46236</v>
      </c>
      <c r="F6" s="87">
        <f>DATE(PARAMETRES!$D$2,8,E5)</f>
        <v>46236</v>
      </c>
      <c r="G6" s="86">
        <f>DATE(PARAMETRES!$D$2,8,G5)</f>
        <v>46237</v>
      </c>
      <c r="H6" s="86">
        <f>DATE(PARAMETRES!$D$2,8,G5)</f>
        <v>46237</v>
      </c>
      <c r="I6" s="86">
        <f>DATE(PARAMETRES!$D$2,8,I5)</f>
        <v>46238</v>
      </c>
      <c r="J6" s="87">
        <f>DATE(PARAMETRES!$D$2,8,I5)</f>
        <v>46238</v>
      </c>
      <c r="K6" s="86">
        <f>DATE(PARAMETRES!$D$2,8,K5)</f>
        <v>46239</v>
      </c>
      <c r="L6" s="86">
        <f>DATE(PARAMETRES!$D$2,8,K5)</f>
        <v>46239</v>
      </c>
      <c r="M6" s="86">
        <f>DATE(PARAMETRES!$D$2,8,M5)</f>
        <v>46240</v>
      </c>
      <c r="N6" s="87">
        <f>DATE(PARAMETRES!$D$2,8,M5)</f>
        <v>46240</v>
      </c>
      <c r="O6" s="86">
        <f>DATE(PARAMETRES!$D$2,8,O5)</f>
        <v>46241</v>
      </c>
      <c r="P6" s="86">
        <f>DATE(PARAMETRES!$D$2,8,O5)</f>
        <v>46241</v>
      </c>
      <c r="Q6" s="86">
        <f>DATE(PARAMETRES!$D$2,8,Q5)</f>
        <v>46242</v>
      </c>
      <c r="R6" s="87">
        <f>DATE(PARAMETRES!$D$2,8,Q5)</f>
        <v>46242</v>
      </c>
      <c r="S6" s="86">
        <f>DATE(PARAMETRES!$D$2,8,S5)</f>
        <v>46243</v>
      </c>
      <c r="T6" s="86">
        <f>DATE(PARAMETRES!$D$2,8,S5)</f>
        <v>46243</v>
      </c>
      <c r="U6" s="86">
        <f>DATE(PARAMETRES!$D$2,8,U5)</f>
        <v>46244</v>
      </c>
      <c r="V6" s="87">
        <f>DATE(PARAMETRES!$D$2,8,U5)</f>
        <v>46244</v>
      </c>
      <c r="W6" s="86">
        <f>DATE(PARAMETRES!$D$2,8,W5)</f>
        <v>46245</v>
      </c>
      <c r="X6" s="86">
        <f>DATE(PARAMETRES!$D$2,8,W5)</f>
        <v>46245</v>
      </c>
      <c r="Y6" s="86">
        <f>DATE(PARAMETRES!$D$2,8,Y5)</f>
        <v>46246</v>
      </c>
      <c r="Z6" s="87">
        <f>DATE(PARAMETRES!$D$2,8,Y5)</f>
        <v>46246</v>
      </c>
      <c r="AA6" s="86">
        <f>DATE(PARAMETRES!$D$2,8,AA5)</f>
        <v>46247</v>
      </c>
      <c r="AB6" s="86">
        <f>DATE(PARAMETRES!$D$2,8,AA5)</f>
        <v>46247</v>
      </c>
      <c r="AC6" s="86">
        <f>DATE(PARAMETRES!$D$2,8,AC5)</f>
        <v>46248</v>
      </c>
      <c r="AD6" s="87">
        <f>DATE(PARAMETRES!$D$2,8,AC5)</f>
        <v>46248</v>
      </c>
      <c r="AE6" s="86">
        <f>DATE(PARAMETRES!$D$2,8,AE5)</f>
        <v>46249</v>
      </c>
      <c r="AF6" s="86">
        <f>DATE(PARAMETRES!$D$2,8,AE5)</f>
        <v>46249</v>
      </c>
      <c r="AG6" s="86">
        <f>DATE(PARAMETRES!$D$2,8,AG5)</f>
        <v>46250</v>
      </c>
      <c r="AH6" s="87">
        <f>DATE(PARAMETRES!$D$2,8,AG5)</f>
        <v>46250</v>
      </c>
      <c r="AI6" s="86">
        <f>DATE(PARAMETRES!$D$2,8,AI5)</f>
        <v>46251</v>
      </c>
      <c r="AJ6" s="86">
        <f>DATE(PARAMETRES!$D$2,8,AI5)</f>
        <v>46251</v>
      </c>
      <c r="AK6" s="86">
        <f>DATE(PARAMETRES!$D$2,8,AK5)</f>
        <v>46252</v>
      </c>
      <c r="AL6" s="87">
        <f>DATE(PARAMETRES!$D$2,8,AK5)</f>
        <v>46252</v>
      </c>
      <c r="AM6" s="86">
        <f>DATE(PARAMETRES!$D$2,8,AM5)</f>
        <v>46253</v>
      </c>
      <c r="AN6" s="86">
        <f>DATE(PARAMETRES!$D$2,8,AM5)</f>
        <v>46253</v>
      </c>
      <c r="AO6" s="86">
        <f>DATE(PARAMETRES!$D$2,8,AO5)</f>
        <v>46254</v>
      </c>
      <c r="AP6" s="87">
        <f>DATE(PARAMETRES!$D$2,8,AO5)</f>
        <v>46254</v>
      </c>
      <c r="AQ6" s="86">
        <f>DATE(PARAMETRES!$D$2,8,AQ5)</f>
        <v>46255</v>
      </c>
      <c r="AR6" s="86">
        <f>DATE(PARAMETRES!$D$2,8,AQ5)</f>
        <v>46255</v>
      </c>
      <c r="AS6" s="86">
        <f>DATE(PARAMETRES!$D$2,8,AS5)</f>
        <v>46256</v>
      </c>
      <c r="AT6" s="87">
        <f>DATE(PARAMETRES!$D$2,8,AS5)</f>
        <v>46256</v>
      </c>
      <c r="AU6" s="86">
        <f>DATE(PARAMETRES!$D$2,8,AU5)</f>
        <v>46257</v>
      </c>
      <c r="AV6" s="86">
        <f>DATE(PARAMETRES!$D$2,8,AU5)</f>
        <v>46257</v>
      </c>
      <c r="AW6" s="86">
        <f>DATE(PARAMETRES!$D$2,8,AW5)</f>
        <v>46258</v>
      </c>
      <c r="AX6" s="87">
        <f>DATE(PARAMETRES!$D$2,8,AW5)</f>
        <v>46258</v>
      </c>
      <c r="AY6" s="86">
        <f>DATE(PARAMETRES!$D$2,8,AY5)</f>
        <v>46259</v>
      </c>
      <c r="AZ6" s="86">
        <f>DATE(PARAMETRES!$D$2,8,AY5)</f>
        <v>46259</v>
      </c>
      <c r="BA6" s="86">
        <f>DATE(PARAMETRES!$D$2,8,BA5)</f>
        <v>46260</v>
      </c>
      <c r="BB6" s="87">
        <f>DATE(PARAMETRES!$D$2,8,BA5)</f>
        <v>46260</v>
      </c>
      <c r="BC6" s="86">
        <f>DATE(PARAMETRES!$D$2,8,BC5)</f>
        <v>46261</v>
      </c>
      <c r="BD6" s="86">
        <f>DATE(PARAMETRES!$D$2,8,BC5)</f>
        <v>46261</v>
      </c>
      <c r="BE6" s="86">
        <f>DATE(PARAMETRES!$D$2,8,BE5)</f>
        <v>46262</v>
      </c>
      <c r="BF6" s="87">
        <f>DATE(PARAMETRES!$D$2,8,BE5)</f>
        <v>46262</v>
      </c>
      <c r="BG6" s="86">
        <f>DATE(PARAMETRES!$D$2,8,BG5)</f>
        <v>46263</v>
      </c>
      <c r="BH6" s="86">
        <f>DATE(PARAMETRES!$D$2,8,BG5)</f>
        <v>46263</v>
      </c>
      <c r="BI6" s="86">
        <f>DATE(PARAMETRES!$D$2,8,BI5)</f>
        <v>46264</v>
      </c>
      <c r="BJ6" s="87">
        <f>DATE(PARAMETRES!$D$2,8,BI5)</f>
        <v>46264</v>
      </c>
      <c r="BK6" s="86">
        <f>DATE(PARAMETRES!$D$2,8,BK5)</f>
        <v>46265</v>
      </c>
      <c r="BL6" s="86">
        <f>DATE(PARAMETRES!$D$2,8,BK5)</f>
        <v>46265</v>
      </c>
    </row>
    <row r="7" spans="1:64">
      <c r="C7" s="194" t="str">
        <f>TEXT(DATE(PARAMETRES!$D$2,8,C5),"jjj")</f>
        <v>sam</v>
      </c>
      <c r="D7" s="195"/>
      <c r="E7" s="194" t="str">
        <f>TEXT(DATE(PARAMETRES!$D$2,8,E5),"jjj")</f>
        <v>dim</v>
      </c>
      <c r="F7" s="195"/>
      <c r="G7" s="194" t="str">
        <f>TEXT(DATE(PARAMETRES!$D$2,8,G5),"jjj")</f>
        <v>lun</v>
      </c>
      <c r="H7" s="195"/>
      <c r="I7" s="194" t="str">
        <f>TEXT(DATE(PARAMETRES!$D$2,8,I5),"jjj")</f>
        <v>mar</v>
      </c>
      <c r="J7" s="195"/>
      <c r="K7" s="194" t="str">
        <f>TEXT(DATE(PARAMETRES!$D$2,8,K5),"jjj")</f>
        <v>mer</v>
      </c>
      <c r="L7" s="195"/>
      <c r="M7" s="194" t="str">
        <f>TEXT(DATE(PARAMETRES!$D$2,8,M5),"jjj")</f>
        <v>jeu</v>
      </c>
      <c r="N7" s="195"/>
      <c r="O7" s="194" t="str">
        <f>TEXT(DATE(PARAMETRES!$D$2,8,O5),"jjj")</f>
        <v>ven</v>
      </c>
      <c r="P7" s="195"/>
      <c r="Q7" s="194" t="str">
        <f>TEXT(DATE(PARAMETRES!$D$2,8,Q5),"jjj")</f>
        <v>sam</v>
      </c>
      <c r="R7" s="195"/>
      <c r="S7" s="194" t="str">
        <f>TEXT(DATE(PARAMETRES!$D$2,8,S5),"jjj")</f>
        <v>dim</v>
      </c>
      <c r="T7" s="195"/>
      <c r="U7" s="194" t="str">
        <f>TEXT(DATE(PARAMETRES!$D$2,8,U5),"jjj")</f>
        <v>lun</v>
      </c>
      <c r="V7" s="195"/>
      <c r="W7" s="194" t="str">
        <f>TEXT(DATE(PARAMETRES!$D$2,8,W5),"jjj")</f>
        <v>mar</v>
      </c>
      <c r="X7" s="195"/>
      <c r="Y7" s="194" t="str">
        <f>TEXT(DATE(PARAMETRES!$D$2,8,Y5),"jjj")</f>
        <v>mer</v>
      </c>
      <c r="Z7" s="195"/>
      <c r="AA7" s="194" t="str">
        <f>TEXT(DATE(PARAMETRES!$D$2,8,AA5),"jjj")</f>
        <v>jeu</v>
      </c>
      <c r="AB7" s="195"/>
      <c r="AC7" s="194" t="str">
        <f>TEXT(DATE(PARAMETRES!$D$2,8,AC5),"jjj")</f>
        <v>ven</v>
      </c>
      <c r="AD7" s="195"/>
      <c r="AE7" s="194" t="str">
        <f>TEXT(DATE(PARAMETRES!$D$2,8,AE5),"jjj")</f>
        <v>sam</v>
      </c>
      <c r="AF7" s="195"/>
      <c r="AG7" s="194" t="str">
        <f>TEXT(DATE(PARAMETRES!$D$2,8,AG5),"jjj")</f>
        <v>dim</v>
      </c>
      <c r="AH7" s="195"/>
      <c r="AI7" s="194" t="str">
        <f>TEXT(DATE(PARAMETRES!$D$2,8,AI5),"jjj")</f>
        <v>lun</v>
      </c>
      <c r="AJ7" s="195"/>
      <c r="AK7" s="194" t="str">
        <f>TEXT(DATE(PARAMETRES!$D$2,8,AK5),"jjj")</f>
        <v>mar</v>
      </c>
      <c r="AL7" s="195"/>
      <c r="AM7" s="194" t="str">
        <f>TEXT(DATE(PARAMETRES!$D$2,8,AM5),"jjj")</f>
        <v>mer</v>
      </c>
      <c r="AN7" s="195"/>
      <c r="AO7" s="194" t="str">
        <f>TEXT(DATE(PARAMETRES!$D$2,8,AO5),"jjj")</f>
        <v>jeu</v>
      </c>
      <c r="AP7" s="195"/>
      <c r="AQ7" s="194" t="str">
        <f>TEXT(DATE(PARAMETRES!$D$2,8,AQ5),"jjj")</f>
        <v>ven</v>
      </c>
      <c r="AR7" s="195"/>
      <c r="AS7" s="194" t="str">
        <f>TEXT(DATE(PARAMETRES!$D$2,8,AS5),"jjj")</f>
        <v>sam</v>
      </c>
      <c r="AT7" s="195"/>
      <c r="AU7" s="194" t="str">
        <f>TEXT(DATE(PARAMETRES!$D$2,8,AU5),"jjj")</f>
        <v>dim</v>
      </c>
      <c r="AV7" s="195"/>
      <c r="AW7" s="194" t="str">
        <f>TEXT(DATE(PARAMETRES!$D$2,8,AW5),"jjj")</f>
        <v>lun</v>
      </c>
      <c r="AX7" s="195"/>
      <c r="AY7" s="194" t="str">
        <f>TEXT(DATE(PARAMETRES!$D$2,8,AY5),"jjj")</f>
        <v>mar</v>
      </c>
      <c r="AZ7" s="195"/>
      <c r="BA7" s="194" t="str">
        <f>TEXT(DATE(PARAMETRES!$D$2,8,BA5),"jjj")</f>
        <v>mer</v>
      </c>
      <c r="BB7" s="195"/>
      <c r="BC7" s="194" t="str">
        <f>TEXT(DATE(PARAMETRES!$D$2,8,BC5),"jjj")</f>
        <v>jeu</v>
      </c>
      <c r="BD7" s="195"/>
      <c r="BE7" s="194" t="str">
        <f>TEXT(DATE(PARAMETRES!$D$2,8,BE5),"jjj")</f>
        <v>ven</v>
      </c>
      <c r="BF7" s="195"/>
      <c r="BG7" s="194" t="str">
        <f>TEXT(DATE(PARAMETRES!$D$2,8,BG5),"jjj")</f>
        <v>sam</v>
      </c>
      <c r="BH7" s="195"/>
      <c r="BI7" s="194" t="str">
        <f>TEXT(DATE(PARAMETRES!$D$2,8,BI5),"jjj")</f>
        <v>dim</v>
      </c>
      <c r="BJ7" s="195"/>
      <c r="BK7" s="194" t="str">
        <f>TEXT(DATE(PARAMETRES!$D$2,8,BK5),"jjj")</f>
        <v>lun</v>
      </c>
      <c r="BL7" s="195"/>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8"/>
      <c r="BL14" s="119"/>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8"/>
      <c r="BL15" s="119"/>
    </row>
    <row r="16" spans="1:64"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8"/>
      <c r="BL16" s="119"/>
    </row>
    <row r="17" spans="1:64"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8"/>
      <c r="BL17" s="119"/>
    </row>
    <row r="18" spans="1:64"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8"/>
      <c r="BL18" s="119"/>
    </row>
    <row r="19" spans="1:64"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c r="BK21" s="115"/>
      <c r="BL21" s="116"/>
    </row>
    <row r="22" spans="1:64"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c r="BK24" s="115"/>
      <c r="BL24" s="116"/>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t="str">
        <f>IF(OR(WEEKDAY(C$6,2)&gt;5,COUNTIF(PARAMETRES!$G:$G,C$6)&gt;0),"",SUM(C29:D35))</f>
        <v/>
      </c>
      <c r="D36" s="213"/>
      <c r="E36" s="212" t="str">
        <f>IF(OR(WEEKDAY(E$6,2)&gt;5,COUNTIF(PARAMETRES!$G:$G,E$6)&gt;0),"",SUM(E29:F35))</f>
        <v/>
      </c>
      <c r="F36" s="213"/>
      <c r="G36" s="212">
        <f>IF(OR(WEEKDAY(G$6,2)&gt;5,COUNTIF(PARAMETRES!$G:$G,G$6)&gt;0),"",SUM(G29:H35))</f>
        <v>0</v>
      </c>
      <c r="H36" s="213"/>
      <c r="I36" s="212">
        <f>IF(OR(WEEKDAY(I$6,2)&gt;5,COUNTIF(PARAMETRES!$G:$G,I$6)&gt;0),"",SUM(I29:J35))</f>
        <v>0</v>
      </c>
      <c r="J36" s="213"/>
      <c r="K36" s="212">
        <f>IF(OR(WEEKDAY(K$6,2)&gt;5,COUNTIF(PARAMETRES!$G:$G,K$6)&gt;0),"",SUM(K29:L35))</f>
        <v>0</v>
      </c>
      <c r="L36" s="213"/>
      <c r="M36" s="212">
        <f>IF(OR(WEEKDAY(M$6,2)&gt;5,COUNTIF(PARAMETRES!$G:$G,M$6)&gt;0),"",SUM(M29:N35))</f>
        <v>0</v>
      </c>
      <c r="N36" s="213"/>
      <c r="O36" s="212">
        <f>IF(OR(WEEKDAY(O$6,2)&gt;5,COUNTIF(PARAMETRES!$G:$G,O$6)&gt;0),"",SUM(O29:P35))</f>
        <v>0</v>
      </c>
      <c r="P36" s="213"/>
      <c r="Q36" s="212" t="str">
        <f>IF(OR(WEEKDAY(Q$6,2)&gt;5,COUNTIF(PARAMETRES!$G:$G,Q$6)&gt;0),"",SUM(Q29:R35))</f>
        <v/>
      </c>
      <c r="R36" s="213"/>
      <c r="S36" s="212" t="str">
        <f>IF(OR(WEEKDAY(S$6,2)&gt;5,COUNTIF(PARAMETRES!$G:$G,S$6)&gt;0),"",SUM(S29:T35))</f>
        <v/>
      </c>
      <c r="T36" s="213"/>
      <c r="U36" s="212">
        <f>IF(OR(WEEKDAY(U$6,2)&gt;5,COUNTIF(PARAMETRES!$G:$G,U$6)&gt;0),"",SUM(U29:V35))</f>
        <v>0</v>
      </c>
      <c r="V36" s="213"/>
      <c r="W36" s="212">
        <f>IF(OR(WEEKDAY(W$6,2)&gt;5,COUNTIF(PARAMETRES!$G:$G,W$6)&gt;0),"",SUM(W29:X35))</f>
        <v>0</v>
      </c>
      <c r="X36" s="213"/>
      <c r="Y36" s="212">
        <f>IF(OR(WEEKDAY(Y$6,2)&gt;5,COUNTIF(PARAMETRES!$G:$G,Y$6)&gt;0),"",SUM(Y29:Z35))</f>
        <v>0</v>
      </c>
      <c r="Z36" s="213"/>
      <c r="AA36" s="212">
        <f>IF(OR(WEEKDAY(AA$6,2)&gt;5,COUNTIF(PARAMETRES!$G:$G,AA$6)&gt;0),"",SUM(AA29:AB35))</f>
        <v>0</v>
      </c>
      <c r="AB36" s="213"/>
      <c r="AC36" s="212">
        <f>IF(OR(WEEKDAY(AC$6,2)&gt;5,COUNTIF(PARAMETRES!$G:$G,AC$6)&gt;0),"",SUM(AC29:AD35))</f>
        <v>0</v>
      </c>
      <c r="AD36" s="213"/>
      <c r="AE36" s="212" t="str">
        <f>IF(OR(WEEKDAY(AE$6,2)&gt;5,COUNTIF(PARAMETRES!$G:$G,AE$6)&gt;0),"",SUM(AE29:AF35))</f>
        <v/>
      </c>
      <c r="AF36" s="213"/>
      <c r="AG36" s="212" t="str">
        <f>IF(OR(WEEKDAY(AG$6,2)&gt;5,COUNTIF(PARAMETRES!$G:$G,AG$6)&gt;0),"",SUM(AG29:AH35))</f>
        <v/>
      </c>
      <c r="AH36" s="213"/>
      <c r="AI36" s="212">
        <f>IF(OR(WEEKDAY(AI$6,2)&gt;5,COUNTIF(PARAMETRES!$G:$G,AI$6)&gt;0),"",SUM(AI29:AJ35))</f>
        <v>0</v>
      </c>
      <c r="AJ36" s="213"/>
      <c r="AK36" s="212">
        <f>IF(OR(WEEKDAY(AK$6,2)&gt;5,COUNTIF(PARAMETRES!$G:$G,AK$6)&gt;0),"",SUM(AK29:AL35))</f>
        <v>0</v>
      </c>
      <c r="AL36" s="213"/>
      <c r="AM36" s="212">
        <f>IF(OR(WEEKDAY(AM$6,2)&gt;5,COUNTIF(PARAMETRES!$G:$G,AM$6)&gt;0),"",SUM(AM29:AN35))</f>
        <v>0</v>
      </c>
      <c r="AN36" s="213"/>
      <c r="AO36" s="212">
        <f>IF(OR(WEEKDAY(AO$6,2)&gt;5,COUNTIF(PARAMETRES!$G:$G,AO$6)&gt;0),"",SUM(AO29:AP35))</f>
        <v>0</v>
      </c>
      <c r="AP36" s="213"/>
      <c r="AQ36" s="212">
        <f>IF(OR(WEEKDAY(AQ$6,2)&gt;5,COUNTIF(PARAMETRES!$G:$G,AQ$6)&gt;0),"",SUM(AQ29:AR35))</f>
        <v>0</v>
      </c>
      <c r="AR36" s="213"/>
      <c r="AS36" s="212" t="str">
        <f>IF(OR(WEEKDAY(AS$6,2)&gt;5,COUNTIF(PARAMETRES!$G:$G,AS$6)&gt;0),"",SUM(AS29:AT35))</f>
        <v/>
      </c>
      <c r="AT36" s="213"/>
      <c r="AU36" s="212" t="str">
        <f>IF(OR(WEEKDAY(AU$6,2)&gt;5,COUNTIF(PARAMETRES!$G:$G,AU$6)&gt;0),"",SUM(AU29:AV35))</f>
        <v/>
      </c>
      <c r="AV36" s="213"/>
      <c r="AW36" s="212">
        <f>IF(OR(WEEKDAY(AW$6,2)&gt;5,COUNTIF(PARAMETRES!$G:$G,AW$6)&gt;0),"",SUM(AW29:AX35))</f>
        <v>0</v>
      </c>
      <c r="AX36" s="213"/>
      <c r="AY36" s="212">
        <f>IF(OR(WEEKDAY(AY$6,2)&gt;5,COUNTIF(PARAMETRES!$G:$G,AY$6)&gt;0),"",SUM(AY29:AZ35))</f>
        <v>0</v>
      </c>
      <c r="AZ36" s="213"/>
      <c r="BA36" s="212">
        <f>IF(OR(WEEKDAY(BA$6,2)&gt;5,COUNTIF(PARAMETRES!$G:$G,BA$6)&gt;0),"",SUM(BA29:BB35))</f>
        <v>0</v>
      </c>
      <c r="BB36" s="213"/>
      <c r="BC36" s="212">
        <f>IF(OR(WEEKDAY(BC$6,2)&gt;5,COUNTIF(PARAMETRES!$G:$G,BC$6)&gt;0),"",SUM(BC29:BD35))</f>
        <v>0</v>
      </c>
      <c r="BD36" s="213"/>
      <c r="BE36" s="212">
        <f>IF(OR(WEEKDAY(BE$6,2)&gt;5,COUNTIF(PARAMETRES!$G:$G,BE$6)&gt;0),"",SUM(BE29:BF35))</f>
        <v>0</v>
      </c>
      <c r="BF36" s="213"/>
      <c r="BG36" s="212" t="str">
        <f>IF(OR(WEEKDAY(BG$6,2)&gt;5,COUNTIF(PARAMETRES!$G:$G,BG$6)&gt;0),"",SUM(BG29:BH35))</f>
        <v/>
      </c>
      <c r="BH36" s="213"/>
      <c r="BI36" s="212" t="str">
        <f>IF(OR(WEEKDAY(BI$6,2)&gt;5,COUNTIF(PARAMETRES!$G:$G,BI$6)&gt;0),"",SUM(BI29:BJ35))</f>
        <v/>
      </c>
      <c r="BJ36" s="213"/>
      <c r="BK36" s="212">
        <f>IF(OR(WEEKDAY(BK$6,2)&gt;5,COUNTIF(PARAMETRES!$G:$G,BK$6)&gt;0),"",SUM(BK29:BL35))</f>
        <v>0</v>
      </c>
      <c r="BL36" s="213"/>
    </row>
    <row r="37" spans="1:64">
      <c r="A37" s="188" t="s">
        <v>27</v>
      </c>
      <c r="B37" s="189"/>
      <c r="C37" s="218" t="str">
        <f>IF(OR(WEEKDAY(C$6,2)&gt;5,COUNTIF(PARAMETRES!$G:$G,C$6)&gt;0),"",IFERROR(1-(C36/COUNTA($A$9:$A$28)),0)
)</f>
        <v/>
      </c>
      <c r="D37" s="219"/>
      <c r="E37" s="218" t="str">
        <f>IF(OR(WEEKDAY(E$6,2)&gt;5,COUNTIF(PARAMETRES!$G:$G,E$6)&gt;0),"",IFERROR(1-(E36/COUNTA($A$9:$A$28)),0)
)</f>
        <v/>
      </c>
      <c r="F37" s="219"/>
      <c r="G37" s="218">
        <f>IF(OR(WEEKDAY(G$6,2)&gt;5,COUNTIF(PARAMETRES!$G:$G,G$6)&gt;0),"",IFERROR(1-(G36/COUNTA($A$9:$A$28)),0)
)</f>
        <v>0</v>
      </c>
      <c r="H37" s="219"/>
      <c r="I37" s="218">
        <f>IF(OR(WEEKDAY(I$6,2)&gt;5,COUNTIF(PARAMETRES!$G:$G,I$6)&gt;0),"",IFERROR(1-(I36/COUNTA($A$9:$A$28)),0)
)</f>
        <v>0</v>
      </c>
      <c r="J37" s="219"/>
      <c r="K37" s="218">
        <f>IF(OR(WEEKDAY(K$6,2)&gt;5,COUNTIF(PARAMETRES!$G:$G,K$6)&gt;0),"",IFERROR(1-(K36/COUNTA($A$9:$A$28)),0)
)</f>
        <v>0</v>
      </c>
      <c r="L37" s="219"/>
      <c r="M37" s="218">
        <f>IF(OR(WEEKDAY(M$6,2)&gt;5,COUNTIF(PARAMETRES!$G:$G,M$6)&gt;0),"",IFERROR(1-(M36/COUNTA($A$9:$A$28)),0)
)</f>
        <v>0</v>
      </c>
      <c r="N37" s="219"/>
      <c r="O37" s="218">
        <f>IF(OR(WEEKDAY(O$6,2)&gt;5,COUNTIF(PARAMETRES!$G:$G,O$6)&gt;0),"",IFERROR(1-(O36/COUNTA($A$9:$A$28)),0)
)</f>
        <v>0</v>
      </c>
      <c r="P37" s="219"/>
      <c r="Q37" s="218" t="str">
        <f>IF(OR(WEEKDAY(Q$6,2)&gt;5,COUNTIF(PARAMETRES!$G:$G,Q$6)&gt;0),"",IFERROR(1-(Q36/COUNTA($A$9:$A$28)),0)
)</f>
        <v/>
      </c>
      <c r="R37" s="219"/>
      <c r="S37" s="218" t="str">
        <f>IF(OR(WEEKDAY(S$6,2)&gt;5,COUNTIF(PARAMETRES!$G:$G,S$6)&gt;0),"",IFERROR(1-(S36/COUNTA($A$9:$A$28)),0)
)</f>
        <v/>
      </c>
      <c r="T37" s="219"/>
      <c r="U37" s="218">
        <f>IF(OR(WEEKDAY(U$6,2)&gt;5,COUNTIF(PARAMETRES!$G:$G,U$6)&gt;0),"",IFERROR(1-(U36/COUNTA($A$9:$A$28)),0)
)</f>
        <v>0</v>
      </c>
      <c r="V37" s="219"/>
      <c r="W37" s="218">
        <f>IF(OR(WEEKDAY(W$6,2)&gt;5,COUNTIF(PARAMETRES!$G:$G,W$6)&gt;0),"",IFERROR(1-(W36/COUNTA($A$9:$A$28)),0)
)</f>
        <v>0</v>
      </c>
      <c r="X37" s="219"/>
      <c r="Y37" s="218">
        <f>IF(OR(WEEKDAY(Y$6,2)&gt;5,COUNTIF(PARAMETRES!$G:$G,Y$6)&gt;0),"",IFERROR(1-(Y36/COUNTA($A$9:$A$28)),0)
)</f>
        <v>0</v>
      </c>
      <c r="Z37" s="219"/>
      <c r="AA37" s="218">
        <f>IF(OR(WEEKDAY(AA$6,2)&gt;5,COUNTIF(PARAMETRES!$G:$G,AA$6)&gt;0),"",IFERROR(1-(AA36/COUNTA($A$9:$A$28)),0)
)</f>
        <v>0</v>
      </c>
      <c r="AB37" s="219"/>
      <c r="AC37" s="218">
        <f>IF(OR(WEEKDAY(AC$6,2)&gt;5,COUNTIF(PARAMETRES!$G:$G,AC$6)&gt;0),"",IFERROR(1-(AC36/COUNTA($A$9:$A$28)),0)
)</f>
        <v>0</v>
      </c>
      <c r="AD37" s="219"/>
      <c r="AE37" s="218" t="str">
        <f>IF(OR(WEEKDAY(AE$6,2)&gt;5,COUNTIF(PARAMETRES!$G:$G,AE$6)&gt;0),"",IFERROR(1-(AE36/COUNTA($A$9:$A$28)),0)
)</f>
        <v/>
      </c>
      <c r="AF37" s="219"/>
      <c r="AG37" s="218" t="str">
        <f>IF(OR(WEEKDAY(AG$6,2)&gt;5,COUNTIF(PARAMETRES!$G:$G,AG$6)&gt;0),"",IFERROR(1-(AG36/COUNTA($A$9:$A$28)),0)
)</f>
        <v/>
      </c>
      <c r="AH37" s="219"/>
      <c r="AI37" s="218">
        <f>IF(OR(WEEKDAY(AI$6,2)&gt;5,COUNTIF(PARAMETRES!$G:$G,AI$6)&gt;0),"",IFERROR(1-(AI36/COUNTA($A$9:$A$28)),0)
)</f>
        <v>0</v>
      </c>
      <c r="AJ37" s="219"/>
      <c r="AK37" s="218">
        <f>IF(OR(WEEKDAY(AK$6,2)&gt;5,COUNTIF(PARAMETRES!$G:$G,AK$6)&gt;0),"",IFERROR(1-(AK36/COUNTA($A$9:$A$28)),0)
)</f>
        <v>0</v>
      </c>
      <c r="AL37" s="219"/>
      <c r="AM37" s="218">
        <f>IF(OR(WEEKDAY(AM$6,2)&gt;5,COUNTIF(PARAMETRES!$G:$G,AM$6)&gt;0),"",IFERROR(1-(AM36/COUNTA($A$9:$A$28)),0)
)</f>
        <v>0</v>
      </c>
      <c r="AN37" s="219"/>
      <c r="AO37" s="218">
        <f>IF(OR(WEEKDAY(AO$6,2)&gt;5,COUNTIF(PARAMETRES!$G:$G,AO$6)&gt;0),"",IFERROR(1-(AO36/COUNTA($A$9:$A$28)),0)
)</f>
        <v>0</v>
      </c>
      <c r="AP37" s="219"/>
      <c r="AQ37" s="218">
        <f>IF(OR(WEEKDAY(AQ$6,2)&gt;5,COUNTIF(PARAMETRES!$G:$G,AQ$6)&gt;0),"",IFERROR(1-(AQ36/COUNTA($A$9:$A$28)),0)
)</f>
        <v>0</v>
      </c>
      <c r="AR37" s="219"/>
      <c r="AS37" s="218" t="str">
        <f>IF(OR(WEEKDAY(AS$6,2)&gt;5,COUNTIF(PARAMETRES!$G:$G,AS$6)&gt;0),"",IFERROR(1-(AS36/COUNTA($A$9:$A$28)),0)
)</f>
        <v/>
      </c>
      <c r="AT37" s="219"/>
      <c r="AU37" s="218" t="str">
        <f>IF(OR(WEEKDAY(AU$6,2)&gt;5,COUNTIF(PARAMETRES!$G:$G,AU$6)&gt;0),"",IFERROR(1-(AU36/COUNTA($A$9:$A$28)),0)
)</f>
        <v/>
      </c>
      <c r="AV37" s="219"/>
      <c r="AW37" s="218">
        <f>IF(OR(WEEKDAY(AW$6,2)&gt;5,COUNTIF(PARAMETRES!$G:$G,AW$6)&gt;0),"",IFERROR(1-(AW36/COUNTA($A$9:$A$28)),0)
)</f>
        <v>0</v>
      </c>
      <c r="AX37" s="219"/>
      <c r="AY37" s="218">
        <f>IF(OR(WEEKDAY(AY$6,2)&gt;5,COUNTIF(PARAMETRES!$G:$G,AY$6)&gt;0),"",IFERROR(1-(AY36/COUNTA($A$9:$A$28)),0)
)</f>
        <v>0</v>
      </c>
      <c r="AZ37" s="219"/>
      <c r="BA37" s="218">
        <f>IF(OR(WEEKDAY(BA$6,2)&gt;5,COUNTIF(PARAMETRES!$G:$G,BA$6)&gt;0),"",IFERROR(1-(BA36/COUNTA($A$9:$A$28)),0)
)</f>
        <v>0</v>
      </c>
      <c r="BB37" s="219"/>
      <c r="BC37" s="218">
        <f>IF(OR(WEEKDAY(BC$6,2)&gt;5,COUNTIF(PARAMETRES!$G:$G,BC$6)&gt;0),"",IFERROR(1-(BC36/COUNTA($A$9:$A$28)),0)
)</f>
        <v>0</v>
      </c>
      <c r="BD37" s="219"/>
      <c r="BE37" s="218">
        <f>IF(OR(WEEKDAY(BE$6,2)&gt;5,COUNTIF(PARAMETRES!$G:$G,BE$6)&gt;0),"",IFERROR(1-(BE36/COUNTA($A$9:$A$28)),0)
)</f>
        <v>0</v>
      </c>
      <c r="BF37" s="219"/>
      <c r="BG37" s="218" t="str">
        <f>IF(OR(WEEKDAY(BG$6,2)&gt;5,COUNTIF(PARAMETRES!$G:$G,BG$6)&gt;0),"",IFERROR(1-(BG36/COUNTA($A$9:$A$28)),0)
)</f>
        <v/>
      </c>
      <c r="BH37" s="219"/>
      <c r="BI37" s="218" t="str">
        <f>IF(OR(WEEKDAY(BI$6,2)&gt;5,COUNTIF(PARAMETRES!$G:$G,BI$6)&gt;0),"",IFERROR(1-(BI36/COUNTA($A$9:$A$28)),0)
)</f>
        <v/>
      </c>
      <c r="BJ37" s="219"/>
      <c r="BK37" s="218">
        <f>IF(OR(WEEKDAY(BK$6,2)&gt;5,COUNTIF(PARAMETRES!$G:$G,BK$6)&gt;0),"",IFERROR(1-(BK36/COUNTA($A$9:$A$28)),0)
)</f>
        <v>0</v>
      </c>
      <c r="BL37" s="219"/>
    </row>
    <row r="38" spans="1:64">
      <c r="B38" s="112"/>
    </row>
  </sheetData>
  <sheetProtection algorithmName="SHA-512" hashValue="CnTANSw0n1QgoiflEzWGNv+hmbBJw7yPKwGlpoQA2LEHBc+a2Ss/TM8HYfOhyysOuOkR5T4PSvRT3JqA4YkcSw==" saltValue="jmzf7f5NwTKF2SNT3UaCpQ=="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50" priority="82">
      <formula>C$4&lt;&gt;""</formula>
    </cfRule>
  </conditionalFormatting>
  <conditionalFormatting sqref="C9:BL28">
    <cfRule type="expression" dxfId="49" priority="73">
      <formula>$A9=""</formula>
    </cfRule>
    <cfRule type="cellIs" dxfId="48" priority="75" operator="equal">
      <formula>$B$29</formula>
    </cfRule>
    <cfRule type="cellIs" dxfId="47" priority="76" operator="equal">
      <formula>$B$30</formula>
    </cfRule>
    <cfRule type="cellIs" dxfId="46" priority="77" operator="equal">
      <formula>$B$31</formula>
    </cfRule>
    <cfRule type="cellIs" dxfId="45" priority="78" operator="equal">
      <formula>$B$32</formula>
    </cfRule>
    <cfRule type="cellIs" dxfId="44" priority="79" operator="equal">
      <formula>$B$33</formula>
    </cfRule>
    <cfRule type="cellIs" dxfId="43" priority="80" operator="equal">
      <formula>$B$34</formula>
    </cfRule>
    <cfRule type="cellIs" dxfId="42" priority="81"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74" id="{9AA77478-B604-4AB2-B5BA-F5707DC506F5}">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BJ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2" ht="31.2" customHeight="1">
      <c r="A1" s="214" t="str">
        <f>"PLANNING ABSENCES SEPTEMBRE "&amp;PARAMETRES!D2</f>
        <v>PLANNING ABSENCES SEPTEMBRE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row>
    <row r="2" spans="1:62"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row>
    <row r="3" spans="1:62">
      <c r="C3" s="78"/>
      <c r="D3" s="78"/>
      <c r="E3" s="79"/>
      <c r="G3" s="79"/>
      <c r="H3" s="79"/>
      <c r="I3" s="79"/>
      <c r="J3" s="79"/>
      <c r="K3" s="79"/>
      <c r="L3" s="79"/>
      <c r="M3" s="79"/>
      <c r="N3" s="79"/>
      <c r="O3" s="79"/>
      <c r="P3" s="79"/>
      <c r="Q3" s="79"/>
      <c r="U3" s="80"/>
    </row>
    <row r="4" spans="1:62" s="81" customFormat="1">
      <c r="B4" s="82" t="s">
        <v>28</v>
      </c>
      <c r="C4" s="215">
        <f>_xlfn.ISOWEEKNUM(DATE(PARAMETRES!$D$2,9,C5))</f>
        <v>36</v>
      </c>
      <c r="D4" s="216"/>
      <c r="E4" s="216" t="str">
        <f>IF(WEEKDAY(DATE(PARAMETRES!$D$2,9,E5),2)=1,_xlfn.ISOWEEKNUM(DATE(PARAMETRES!$D$2,9,E5)),"")</f>
        <v/>
      </c>
      <c r="F4" s="216"/>
      <c r="G4" s="216" t="str">
        <f>IF(WEEKDAY(DATE(PARAMETRES!$D$2,9,G5),2)=1,_xlfn.ISOWEEKNUM(DATE(PARAMETRES!$D$2,9,G5)),"")</f>
        <v/>
      </c>
      <c r="H4" s="216"/>
      <c r="I4" s="216" t="str">
        <f>IF(WEEKDAY(DATE(PARAMETRES!$D$2,9,I5),2)=1,_xlfn.ISOWEEKNUM(DATE(PARAMETRES!$D$2,9,I5)),"")</f>
        <v/>
      </c>
      <c r="J4" s="216"/>
      <c r="K4" s="216" t="str">
        <f>IF(WEEKDAY(DATE(PARAMETRES!$D$2,9,K5),2)=1,_xlfn.ISOWEEKNUM(DATE(PARAMETRES!$D$2,9,K5)),"")</f>
        <v/>
      </c>
      <c r="L4" s="216"/>
      <c r="M4" s="216" t="str">
        <f>IF(WEEKDAY(DATE(PARAMETRES!$D$2,9,M5),2)=1,_xlfn.ISOWEEKNUM(DATE(PARAMETRES!$D$2,9,M5)),"")</f>
        <v/>
      </c>
      <c r="N4" s="216"/>
      <c r="O4" s="216">
        <f>IF(WEEKDAY(DATE(PARAMETRES!$D$2,9,O5),2)=1,_xlfn.ISOWEEKNUM(DATE(PARAMETRES!$D$2,9,O5)),"")</f>
        <v>37</v>
      </c>
      <c r="P4" s="216"/>
      <c r="Q4" s="216" t="str">
        <f>IF(WEEKDAY(DATE(PARAMETRES!$D$2,9,Q5),2)=1,_xlfn.ISOWEEKNUM(DATE(PARAMETRES!$D$2,9,Q5)),"")</f>
        <v/>
      </c>
      <c r="R4" s="216"/>
      <c r="S4" s="216" t="str">
        <f>IF(WEEKDAY(DATE(PARAMETRES!$D$2,9,S5),2)=1,_xlfn.ISOWEEKNUM(DATE(PARAMETRES!$D$2,9,S5)),"")</f>
        <v/>
      </c>
      <c r="T4" s="216"/>
      <c r="U4" s="216" t="str">
        <f>IF(WEEKDAY(DATE(PARAMETRES!$D$2,9,U5),2)=1,_xlfn.ISOWEEKNUM(DATE(PARAMETRES!$D$2,9,U5)),"")</f>
        <v/>
      </c>
      <c r="V4" s="216"/>
      <c r="W4" s="216" t="str">
        <f>IF(WEEKDAY(DATE(PARAMETRES!$D$2,9,W5),2)=1,_xlfn.ISOWEEKNUM(DATE(PARAMETRES!$D$2,9,W5)),"")</f>
        <v/>
      </c>
      <c r="X4" s="216"/>
      <c r="Y4" s="216" t="str">
        <f>IF(WEEKDAY(DATE(PARAMETRES!$D$2,9,Y5),2)=1,_xlfn.ISOWEEKNUM(DATE(PARAMETRES!$D$2,9,Y5)),"")</f>
        <v/>
      </c>
      <c r="Z4" s="216"/>
      <c r="AA4" s="216" t="str">
        <f>IF(WEEKDAY(DATE(PARAMETRES!$D$2,9,AA5),2)=1,_xlfn.ISOWEEKNUM(DATE(PARAMETRES!$D$2,9,AA5)),"")</f>
        <v/>
      </c>
      <c r="AB4" s="216"/>
      <c r="AC4" s="216">
        <f>IF(WEEKDAY(DATE(PARAMETRES!$D$2,9,AC5),2)=1,_xlfn.ISOWEEKNUM(DATE(PARAMETRES!$D$2,9,AC5)),"")</f>
        <v>38</v>
      </c>
      <c r="AD4" s="216"/>
      <c r="AE4" s="216" t="str">
        <f>IF(WEEKDAY(DATE(PARAMETRES!$D$2,9,AE5),2)=1,_xlfn.ISOWEEKNUM(DATE(PARAMETRES!$D$2,9,AE5)),"")</f>
        <v/>
      </c>
      <c r="AF4" s="216"/>
      <c r="AG4" s="216" t="str">
        <f>IF(WEEKDAY(DATE(PARAMETRES!$D$2,9,AG5),2)=1,_xlfn.ISOWEEKNUM(DATE(PARAMETRES!$D$2,9,AG5)),"")</f>
        <v/>
      </c>
      <c r="AH4" s="216"/>
      <c r="AI4" s="216" t="str">
        <f>IF(WEEKDAY(DATE(PARAMETRES!$D$2,9,AI5),2)=1,_xlfn.ISOWEEKNUM(DATE(PARAMETRES!$D$2,9,AI5)),"")</f>
        <v/>
      </c>
      <c r="AJ4" s="216"/>
      <c r="AK4" s="216" t="str">
        <f>IF(WEEKDAY(DATE(PARAMETRES!$D$2,9,AK5),2)=1,_xlfn.ISOWEEKNUM(DATE(PARAMETRES!$D$2,9,AK5)),"")</f>
        <v/>
      </c>
      <c r="AL4" s="216"/>
      <c r="AM4" s="216" t="str">
        <f>IF(WEEKDAY(DATE(PARAMETRES!$D$2,9,AM5),2)=1,_xlfn.ISOWEEKNUM(DATE(PARAMETRES!$D$2,9,AM5)),"")</f>
        <v/>
      </c>
      <c r="AN4" s="216"/>
      <c r="AO4" s="216" t="str">
        <f>IF(WEEKDAY(DATE(PARAMETRES!$D$2,9,AO5),2)=1,_xlfn.ISOWEEKNUM(DATE(PARAMETRES!$D$2,9,AO5)),"")</f>
        <v/>
      </c>
      <c r="AP4" s="216"/>
      <c r="AQ4" s="216">
        <f>IF(WEEKDAY(DATE(PARAMETRES!$D$2,9,AQ5),2)=1,_xlfn.ISOWEEKNUM(DATE(PARAMETRES!$D$2,9,AQ5)),"")</f>
        <v>39</v>
      </c>
      <c r="AR4" s="216"/>
      <c r="AS4" s="216" t="str">
        <f>IF(WEEKDAY(DATE(PARAMETRES!$D$2,9,AS5),2)=1,_xlfn.ISOWEEKNUM(DATE(PARAMETRES!$D$2,9,AS5)),"")</f>
        <v/>
      </c>
      <c r="AT4" s="216"/>
      <c r="AU4" s="216" t="str">
        <f>IF(WEEKDAY(DATE(PARAMETRES!$D$2,9,AU5),2)=1,_xlfn.ISOWEEKNUM(DATE(PARAMETRES!$D$2,9,AU5)),"")</f>
        <v/>
      </c>
      <c r="AV4" s="216"/>
      <c r="AW4" s="216" t="str">
        <f>IF(WEEKDAY(DATE(PARAMETRES!$D$2,9,AW5),2)=1,_xlfn.ISOWEEKNUM(DATE(PARAMETRES!$D$2,9,AW5)),"")</f>
        <v/>
      </c>
      <c r="AX4" s="216"/>
      <c r="AY4" s="216" t="str">
        <f>IF(WEEKDAY(DATE(PARAMETRES!$D$2,9,AY5),2)=1,_xlfn.ISOWEEKNUM(DATE(PARAMETRES!$D$2,9,AY5)),"")</f>
        <v/>
      </c>
      <c r="AZ4" s="216"/>
      <c r="BA4" s="216" t="str">
        <f>IF(WEEKDAY(DATE(PARAMETRES!$D$2,9,BA5),2)=1,_xlfn.ISOWEEKNUM(DATE(PARAMETRES!$D$2,9,BA5)),"")</f>
        <v/>
      </c>
      <c r="BB4" s="216"/>
      <c r="BC4" s="216" t="str">
        <f>IF(WEEKDAY(DATE(PARAMETRES!$D$2,9,BC5),2)=1,_xlfn.ISOWEEKNUM(DATE(PARAMETRES!$D$2,9,BC5)),"")</f>
        <v/>
      </c>
      <c r="BD4" s="216"/>
      <c r="BE4" s="216">
        <f>IF(WEEKDAY(DATE(PARAMETRES!$D$2,9,BE5),2)=1,_xlfn.ISOWEEKNUM(DATE(PARAMETRES!$D$2,9,BE5)),"")</f>
        <v>40</v>
      </c>
      <c r="BF4" s="216"/>
      <c r="BG4" s="216" t="str">
        <f>IF(WEEKDAY(DATE(PARAMETRES!$D$2,9,BG5),2)=1,_xlfn.ISOWEEKNUM(DATE(PARAMETRES!$D$2,9,BG5)),"")</f>
        <v/>
      </c>
      <c r="BH4" s="216"/>
      <c r="BI4" s="217" t="str">
        <f>IF(WEEKDAY(DATE(PARAMETRES!$D$2,9,BI5),2)=1,_xlfn.ISOWEEKNUM(DATE(PARAMETRES!$D$2,9,BI5)),"")</f>
        <v/>
      </c>
      <c r="BJ4" s="220"/>
    </row>
    <row r="5" spans="1:62"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row>
    <row r="6" spans="1:62" s="83" customFormat="1" hidden="1">
      <c r="B6" s="85"/>
      <c r="C6" s="86">
        <f>DATE(PARAMETRES!$D$2,9,C5)</f>
        <v>46266</v>
      </c>
      <c r="D6" s="86">
        <f>DATE(PARAMETRES!$D$2,9,C5)</f>
        <v>46266</v>
      </c>
      <c r="E6" s="86">
        <f>DATE(PARAMETRES!$D$2,9,E5)</f>
        <v>46267</v>
      </c>
      <c r="F6" s="87">
        <f>DATE(PARAMETRES!$D$2,9,E5)</f>
        <v>46267</v>
      </c>
      <c r="G6" s="86">
        <f>DATE(PARAMETRES!$D$2,9,G5)</f>
        <v>46268</v>
      </c>
      <c r="H6" s="86">
        <f>DATE(PARAMETRES!$D$2,9,G5)</f>
        <v>46268</v>
      </c>
      <c r="I6" s="86">
        <f>DATE(PARAMETRES!$D$2,9,I5)</f>
        <v>46269</v>
      </c>
      <c r="J6" s="87">
        <f>DATE(PARAMETRES!$D$2,9,I5)</f>
        <v>46269</v>
      </c>
      <c r="K6" s="86">
        <f>DATE(PARAMETRES!$D$2,9,K5)</f>
        <v>46270</v>
      </c>
      <c r="L6" s="86">
        <f>DATE(PARAMETRES!$D$2,9,K5)</f>
        <v>46270</v>
      </c>
      <c r="M6" s="86">
        <f>DATE(PARAMETRES!$D$2,9,M5)</f>
        <v>46271</v>
      </c>
      <c r="N6" s="87">
        <f>DATE(PARAMETRES!$D$2,9,M5)</f>
        <v>46271</v>
      </c>
      <c r="O6" s="86">
        <f>DATE(PARAMETRES!$D$2,9,O5)</f>
        <v>46272</v>
      </c>
      <c r="P6" s="86">
        <f>DATE(PARAMETRES!$D$2,9,O5)</f>
        <v>46272</v>
      </c>
      <c r="Q6" s="86">
        <f>DATE(PARAMETRES!$D$2,9,Q5)</f>
        <v>46273</v>
      </c>
      <c r="R6" s="87">
        <f>DATE(PARAMETRES!$D$2,9,Q5)</f>
        <v>46273</v>
      </c>
      <c r="S6" s="86">
        <f>DATE(PARAMETRES!$D$2,9,S5)</f>
        <v>46274</v>
      </c>
      <c r="T6" s="86">
        <f>DATE(PARAMETRES!$D$2,9,S5)</f>
        <v>46274</v>
      </c>
      <c r="U6" s="86">
        <f>DATE(PARAMETRES!$D$2,9,U5)</f>
        <v>46275</v>
      </c>
      <c r="V6" s="87">
        <f>DATE(PARAMETRES!$D$2,9,U5)</f>
        <v>46275</v>
      </c>
      <c r="W6" s="86">
        <f>DATE(PARAMETRES!$D$2,9,W5)</f>
        <v>46276</v>
      </c>
      <c r="X6" s="86">
        <f>DATE(PARAMETRES!$D$2,9,W5)</f>
        <v>46276</v>
      </c>
      <c r="Y6" s="86">
        <f>DATE(PARAMETRES!$D$2,9,Y5)</f>
        <v>46277</v>
      </c>
      <c r="Z6" s="87">
        <f>DATE(PARAMETRES!$D$2,9,Y5)</f>
        <v>46277</v>
      </c>
      <c r="AA6" s="86">
        <f>DATE(PARAMETRES!$D$2,9,AA5)</f>
        <v>46278</v>
      </c>
      <c r="AB6" s="86">
        <f>DATE(PARAMETRES!$D$2,9,AA5)</f>
        <v>46278</v>
      </c>
      <c r="AC6" s="86">
        <f>DATE(PARAMETRES!$D$2,9,AC5)</f>
        <v>46279</v>
      </c>
      <c r="AD6" s="87">
        <f>DATE(PARAMETRES!$D$2,9,AC5)</f>
        <v>46279</v>
      </c>
      <c r="AE6" s="86">
        <f>DATE(PARAMETRES!$D$2,9,AE5)</f>
        <v>46280</v>
      </c>
      <c r="AF6" s="86">
        <f>DATE(PARAMETRES!$D$2,9,AE5)</f>
        <v>46280</v>
      </c>
      <c r="AG6" s="86">
        <f>DATE(PARAMETRES!$D$2,9,AG5)</f>
        <v>46281</v>
      </c>
      <c r="AH6" s="87">
        <f>DATE(PARAMETRES!$D$2,9,AG5)</f>
        <v>46281</v>
      </c>
      <c r="AI6" s="86">
        <f>DATE(PARAMETRES!$D$2,9,AI5)</f>
        <v>46282</v>
      </c>
      <c r="AJ6" s="86">
        <f>DATE(PARAMETRES!$D$2,9,AI5)</f>
        <v>46282</v>
      </c>
      <c r="AK6" s="86">
        <f>DATE(PARAMETRES!$D$2,9,AK5)</f>
        <v>46283</v>
      </c>
      <c r="AL6" s="87">
        <f>DATE(PARAMETRES!$D$2,9,AK5)</f>
        <v>46283</v>
      </c>
      <c r="AM6" s="86">
        <f>DATE(PARAMETRES!$D$2,9,AM5)</f>
        <v>46284</v>
      </c>
      <c r="AN6" s="86">
        <f>DATE(PARAMETRES!$D$2,9,AM5)</f>
        <v>46284</v>
      </c>
      <c r="AO6" s="86">
        <f>DATE(PARAMETRES!$D$2,9,AO5)</f>
        <v>46285</v>
      </c>
      <c r="AP6" s="87">
        <f>DATE(PARAMETRES!$D$2,9,AO5)</f>
        <v>46285</v>
      </c>
      <c r="AQ6" s="86">
        <f>DATE(PARAMETRES!$D$2,9,AQ5)</f>
        <v>46286</v>
      </c>
      <c r="AR6" s="86">
        <f>DATE(PARAMETRES!$D$2,9,AQ5)</f>
        <v>46286</v>
      </c>
      <c r="AS6" s="86">
        <f>DATE(PARAMETRES!$D$2,9,AS5)</f>
        <v>46287</v>
      </c>
      <c r="AT6" s="87">
        <f>DATE(PARAMETRES!$D$2,9,AS5)</f>
        <v>46287</v>
      </c>
      <c r="AU6" s="86">
        <f>DATE(PARAMETRES!$D$2,9,AU5)</f>
        <v>46288</v>
      </c>
      <c r="AV6" s="86">
        <f>DATE(PARAMETRES!$D$2,9,AU5)</f>
        <v>46288</v>
      </c>
      <c r="AW6" s="86">
        <f>DATE(PARAMETRES!$D$2,9,AW5)</f>
        <v>46289</v>
      </c>
      <c r="AX6" s="87">
        <f>DATE(PARAMETRES!$D$2,9,AW5)</f>
        <v>46289</v>
      </c>
      <c r="AY6" s="86">
        <f>DATE(PARAMETRES!$D$2,9,AY5)</f>
        <v>46290</v>
      </c>
      <c r="AZ6" s="86">
        <f>DATE(PARAMETRES!$D$2,9,AY5)</f>
        <v>46290</v>
      </c>
      <c r="BA6" s="86">
        <f>DATE(PARAMETRES!$D$2,9,BA5)</f>
        <v>46291</v>
      </c>
      <c r="BB6" s="87">
        <f>DATE(PARAMETRES!$D$2,9,BA5)</f>
        <v>46291</v>
      </c>
      <c r="BC6" s="86">
        <f>DATE(PARAMETRES!$D$2,9,BC5)</f>
        <v>46292</v>
      </c>
      <c r="BD6" s="86">
        <f>DATE(PARAMETRES!$D$2,9,BC5)</f>
        <v>46292</v>
      </c>
      <c r="BE6" s="86">
        <f>DATE(PARAMETRES!$D$2,9,BE5)</f>
        <v>46293</v>
      </c>
      <c r="BF6" s="87">
        <f>DATE(PARAMETRES!$D$2,9,BE5)</f>
        <v>46293</v>
      </c>
      <c r="BG6" s="86">
        <f>DATE(PARAMETRES!$D$2,9,BG5)</f>
        <v>46294</v>
      </c>
      <c r="BH6" s="86">
        <f>DATE(PARAMETRES!$D$2,9,BG5)</f>
        <v>46294</v>
      </c>
      <c r="BI6" s="86">
        <f>DATE(PARAMETRES!$D$2,9,BI5)</f>
        <v>46295</v>
      </c>
      <c r="BJ6" s="87">
        <f>DATE(PARAMETRES!$D$2,9,BI5)</f>
        <v>46295</v>
      </c>
    </row>
    <row r="7" spans="1:62">
      <c r="C7" s="194" t="str">
        <f>TEXT(DATE(PARAMETRES!$D$2,9,C5),"jjj")</f>
        <v>mar</v>
      </c>
      <c r="D7" s="195"/>
      <c r="E7" s="194" t="str">
        <f>TEXT(DATE(PARAMETRES!$D$2,9,E5),"jjj")</f>
        <v>mer</v>
      </c>
      <c r="F7" s="195"/>
      <c r="G7" s="194" t="str">
        <f>TEXT(DATE(PARAMETRES!$D$2,9,G5),"jjj")</f>
        <v>jeu</v>
      </c>
      <c r="H7" s="195"/>
      <c r="I7" s="194" t="str">
        <f>TEXT(DATE(PARAMETRES!$D$2,9,I5),"jjj")</f>
        <v>ven</v>
      </c>
      <c r="J7" s="195"/>
      <c r="K7" s="194" t="str">
        <f>TEXT(DATE(PARAMETRES!$D$2,9,K5),"jjj")</f>
        <v>sam</v>
      </c>
      <c r="L7" s="195"/>
      <c r="M7" s="194" t="str">
        <f>TEXT(DATE(PARAMETRES!$D$2,9,M5),"jjj")</f>
        <v>dim</v>
      </c>
      <c r="N7" s="195"/>
      <c r="O7" s="194" t="str">
        <f>TEXT(DATE(PARAMETRES!$D$2,9,O5),"jjj")</f>
        <v>lun</v>
      </c>
      <c r="P7" s="195"/>
      <c r="Q7" s="194" t="str">
        <f>TEXT(DATE(PARAMETRES!$D$2,9,Q5),"jjj")</f>
        <v>mar</v>
      </c>
      <c r="R7" s="195"/>
      <c r="S7" s="194" t="str">
        <f>TEXT(DATE(PARAMETRES!$D$2,9,S5),"jjj")</f>
        <v>mer</v>
      </c>
      <c r="T7" s="195"/>
      <c r="U7" s="194" t="str">
        <f>TEXT(DATE(PARAMETRES!$D$2,9,U5),"jjj")</f>
        <v>jeu</v>
      </c>
      <c r="V7" s="195"/>
      <c r="W7" s="194" t="str">
        <f>TEXT(DATE(PARAMETRES!$D$2,9,W5),"jjj")</f>
        <v>ven</v>
      </c>
      <c r="X7" s="195"/>
      <c r="Y7" s="194" t="str">
        <f>TEXT(DATE(PARAMETRES!$D$2,9,Y5),"jjj")</f>
        <v>sam</v>
      </c>
      <c r="Z7" s="195"/>
      <c r="AA7" s="194" t="str">
        <f>TEXT(DATE(PARAMETRES!$D$2,9,AA5),"jjj")</f>
        <v>dim</v>
      </c>
      <c r="AB7" s="195"/>
      <c r="AC7" s="194" t="str">
        <f>TEXT(DATE(PARAMETRES!$D$2,9,AC5),"jjj")</f>
        <v>lun</v>
      </c>
      <c r="AD7" s="195"/>
      <c r="AE7" s="194" t="str">
        <f>TEXT(DATE(PARAMETRES!$D$2,9,AE5),"jjj")</f>
        <v>mar</v>
      </c>
      <c r="AF7" s="195"/>
      <c r="AG7" s="194" t="str">
        <f>TEXT(DATE(PARAMETRES!$D$2,9,AG5),"jjj")</f>
        <v>mer</v>
      </c>
      <c r="AH7" s="195"/>
      <c r="AI7" s="194" t="str">
        <f>TEXT(DATE(PARAMETRES!$D$2,9,AI5),"jjj")</f>
        <v>jeu</v>
      </c>
      <c r="AJ7" s="195"/>
      <c r="AK7" s="194" t="str">
        <f>TEXT(DATE(PARAMETRES!$D$2,9,AK5),"jjj")</f>
        <v>ven</v>
      </c>
      <c r="AL7" s="195"/>
      <c r="AM7" s="194" t="str">
        <f>TEXT(DATE(PARAMETRES!$D$2,9,AM5),"jjj")</f>
        <v>sam</v>
      </c>
      <c r="AN7" s="195"/>
      <c r="AO7" s="194" t="str">
        <f>TEXT(DATE(PARAMETRES!$D$2,9,AO5),"jjj")</f>
        <v>dim</v>
      </c>
      <c r="AP7" s="195"/>
      <c r="AQ7" s="194" t="str">
        <f>TEXT(DATE(PARAMETRES!$D$2,9,AQ5),"jjj")</f>
        <v>lun</v>
      </c>
      <c r="AR7" s="195"/>
      <c r="AS7" s="194" t="str">
        <f>TEXT(DATE(PARAMETRES!$D$2,9,AS5),"jjj")</f>
        <v>mar</v>
      </c>
      <c r="AT7" s="195"/>
      <c r="AU7" s="194" t="str">
        <f>TEXT(DATE(PARAMETRES!$D$2,9,AU5),"jjj")</f>
        <v>mer</v>
      </c>
      <c r="AV7" s="195"/>
      <c r="AW7" s="194" t="str">
        <f>TEXT(DATE(PARAMETRES!$D$2,9,AW5),"jjj")</f>
        <v>jeu</v>
      </c>
      <c r="AX7" s="195"/>
      <c r="AY7" s="194" t="str">
        <f>TEXT(DATE(PARAMETRES!$D$2,9,AY5),"jjj")</f>
        <v>ven</v>
      </c>
      <c r="AZ7" s="195"/>
      <c r="BA7" s="194" t="str">
        <f>TEXT(DATE(PARAMETRES!$D$2,9,BA5),"jjj")</f>
        <v>sam</v>
      </c>
      <c r="BB7" s="195"/>
      <c r="BC7" s="194" t="str">
        <f>TEXT(DATE(PARAMETRES!$D$2,9,BC5),"jjj")</f>
        <v>dim</v>
      </c>
      <c r="BD7" s="195"/>
      <c r="BE7" s="194" t="str">
        <f>TEXT(DATE(PARAMETRES!$D$2,9,BE5),"jjj")</f>
        <v>lun</v>
      </c>
      <c r="BF7" s="195"/>
      <c r="BG7" s="194" t="str">
        <f>TEXT(DATE(PARAMETRES!$D$2,9,BG5),"jjj")</f>
        <v>mar</v>
      </c>
      <c r="BH7" s="195"/>
      <c r="BI7" s="194" t="str">
        <f>TEXT(DATE(PARAMETRES!$D$2,9,BI5),"jjj")</f>
        <v>mer</v>
      </c>
      <c r="BJ7" s="195"/>
    </row>
    <row r="8" spans="1:62"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row>
    <row r="9" spans="1:62"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row>
    <row r="10" spans="1:62"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row>
    <row r="11" spans="1:62"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row>
    <row r="12" spans="1:62"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row>
    <row r="13" spans="1:62"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row>
    <row r="14" spans="1:62"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row>
    <row r="15" spans="1:62"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row>
    <row r="16" spans="1:62"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row>
    <row r="17" spans="1:62"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row>
    <row r="18" spans="1:62"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row>
    <row r="19" spans="1:62"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row>
    <row r="20" spans="1:62"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row>
    <row r="21" spans="1:62"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row>
    <row r="22" spans="1:62"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row>
    <row r="23" spans="1:62"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row>
    <row r="24" spans="1:62"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row>
    <row r="25" spans="1:62"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row>
    <row r="26" spans="1:62"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row>
    <row r="27" spans="1:62"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row>
    <row r="28" spans="1:62"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row>
    <row r="29" spans="1:62"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row>
    <row r="30" spans="1:62" ht="15" thickBot="1">
      <c r="A30" s="99" t="str">
        <f>IF(PARAMETRES!B3="","",PARAMETRES!B3)</f>
        <v>Maladie</v>
      </c>
      <c r="B30" s="100" t="str">
        <f>IF(PARAMETRES!A3="","",PARAMETRES!A3)</f>
        <v>M</v>
      </c>
      <c r="C30" s="207" t="str">
        <f>IF($A$30="","",IF(COUNTIF(C9:C28,$B$30)/2+(COUNTIF(D9:D28,$B$30)/2)=0,"",COUNTIF(C9:C28,$B$30)/2+(COUNTIF(D9:D28,$B$30)/2)))</f>
        <v/>
      </c>
      <c r="D30" s="208"/>
      <c r="E30" s="207" t="str">
        <f t="shared" ref="E30" si="29">IF($A$30="","",IF(COUNTIF(E9:E28,$B$30)/2+(COUNTIF(F9:F28,$B$30)/2)=0,"",COUNTIF(E9:E28,$B$30)/2+(COUNTIF(F9:F28,$B$30)/2)))</f>
        <v/>
      </c>
      <c r="F30" s="208"/>
      <c r="G30" s="207" t="str">
        <f t="shared" ref="G30" si="30">IF($A$30="","",IF(COUNTIF(G9:G28,$B$30)/2+(COUNTIF(H9:H28,$B$30)/2)=0,"",COUNTIF(G9:G28,$B$30)/2+(COUNTIF(H9:H28,$B$30)/2)))</f>
        <v/>
      </c>
      <c r="H30" s="208"/>
      <c r="I30" s="207" t="str">
        <f t="shared" ref="I30" si="31">IF($A$30="","",IF(COUNTIF(I9:I28,$B$30)/2+(COUNTIF(J9:J28,$B$30)/2)=0,"",COUNTIF(I9:I28,$B$30)/2+(COUNTIF(J9:J28,$B$30)/2)))</f>
        <v/>
      </c>
      <c r="J30" s="208"/>
      <c r="K30" s="207" t="str">
        <f t="shared" ref="K30" si="32">IF($A$30="","",IF(COUNTIF(K9:K28,$B$30)/2+(COUNTIF(L9:L28,$B$30)/2)=0,"",COUNTIF(K9:K28,$B$30)/2+(COUNTIF(L9:L28,$B$30)/2)))</f>
        <v/>
      </c>
      <c r="L30" s="208"/>
      <c r="M30" s="207" t="str">
        <f t="shared" ref="M30" si="33">IF($A$30="","",IF(COUNTIF(M9:M28,$B$30)/2+(COUNTIF(N9:N28,$B$30)/2)=0,"",COUNTIF(M9:M28,$B$30)/2+(COUNTIF(N9:N28,$B$30)/2)))</f>
        <v/>
      </c>
      <c r="N30" s="208"/>
      <c r="O30" s="207" t="str">
        <f t="shared" ref="O30" si="34">IF($A$30="","",IF(COUNTIF(O9:O28,$B$30)/2+(COUNTIF(P9:P28,$B$30)/2)=0,"",COUNTIF(O9:O28,$B$30)/2+(COUNTIF(P9:P28,$B$30)/2)))</f>
        <v/>
      </c>
      <c r="P30" s="208"/>
      <c r="Q30" s="207" t="str">
        <f t="shared" ref="Q30" si="35">IF($A$30="","",IF(COUNTIF(Q9:Q28,$B$30)/2+(COUNTIF(R9:R28,$B$30)/2)=0,"",COUNTIF(Q9:Q28,$B$30)/2+(COUNTIF(R9:R28,$B$30)/2)))</f>
        <v/>
      </c>
      <c r="R30" s="208"/>
      <c r="S30" s="207" t="str">
        <f t="shared" ref="S30" si="36">IF($A$30="","",IF(COUNTIF(S9:S28,$B$30)/2+(COUNTIF(T9:T28,$B$30)/2)=0,"",COUNTIF(S9:S28,$B$30)/2+(COUNTIF(T9:T28,$B$30)/2)))</f>
        <v/>
      </c>
      <c r="T30" s="208"/>
      <c r="U30" s="207" t="str">
        <f t="shared" ref="U30" si="37">IF($A$30="","",IF(COUNTIF(U9:U28,$B$30)/2+(COUNTIF(V9:V28,$B$30)/2)=0,"",COUNTIF(U9:U28,$B$30)/2+(COUNTIF(V9:V28,$B$30)/2)))</f>
        <v/>
      </c>
      <c r="V30" s="208"/>
      <c r="W30" s="207" t="str">
        <f t="shared" ref="W30" si="38">IF($A$30="","",IF(COUNTIF(W9:W28,$B$30)/2+(COUNTIF(X9:X28,$B$30)/2)=0,"",COUNTIF(W9:W28,$B$30)/2+(COUNTIF(X9:X28,$B$30)/2)))</f>
        <v/>
      </c>
      <c r="X30" s="208"/>
      <c r="Y30" s="207" t="str">
        <f t="shared" ref="Y30" si="39">IF($A$30="","",IF(COUNTIF(Y9:Y28,$B$30)/2+(COUNTIF(Z9:Z28,$B$30)/2)=0,"",COUNTIF(Y9:Y28,$B$30)/2+(COUNTIF(Z9:Z28,$B$30)/2)))</f>
        <v/>
      </c>
      <c r="Z30" s="208"/>
      <c r="AA30" s="207" t="str">
        <f t="shared" ref="AA30" si="40">IF($A$30="","",IF(COUNTIF(AA9:AA28,$B$30)/2+(COUNTIF(AB9:AB28,$B$30)/2)=0,"",COUNTIF(AA9:AA28,$B$30)/2+(COUNTIF(AB9:AB28,$B$30)/2)))</f>
        <v/>
      </c>
      <c r="AB30" s="208"/>
      <c r="AC30" s="207" t="str">
        <f t="shared" ref="AC30" si="41">IF($A$30="","",IF(COUNTIF(AC9:AC28,$B$30)/2+(COUNTIF(AD9:AD28,$B$30)/2)=0,"",COUNTIF(AC9:AC28,$B$30)/2+(COUNTIF(AD9:AD28,$B$30)/2)))</f>
        <v/>
      </c>
      <c r="AD30" s="208"/>
      <c r="AE30" s="207" t="str">
        <f t="shared" ref="AE30" si="42">IF($A$30="","",IF(COUNTIF(AE9:AE28,$B$30)/2+(COUNTIF(AF9:AF28,$B$30)/2)=0,"",COUNTIF(AE9:AE28,$B$30)/2+(COUNTIF(AF9:AF28,$B$30)/2)))</f>
        <v/>
      </c>
      <c r="AF30" s="208"/>
      <c r="AG30" s="207" t="str">
        <f t="shared" ref="AG30" si="43">IF($A$30="","",IF(COUNTIF(AG9:AG28,$B$30)/2+(COUNTIF(AH9:AH28,$B$30)/2)=0,"",COUNTIF(AG9:AG28,$B$30)/2+(COUNTIF(AH9:AH28,$B$30)/2)))</f>
        <v/>
      </c>
      <c r="AH30" s="208"/>
      <c r="AI30" s="207" t="str">
        <f t="shared" ref="AI30" si="44">IF($A$30="","",IF(COUNTIF(AI9:AI28,$B$30)/2+(COUNTIF(AJ9:AJ28,$B$30)/2)=0,"",COUNTIF(AI9:AI28,$B$30)/2+(COUNTIF(AJ9:AJ28,$B$30)/2)))</f>
        <v/>
      </c>
      <c r="AJ30" s="208"/>
      <c r="AK30" s="207" t="str">
        <f t="shared" ref="AK30" si="45">IF($A$30="","",IF(COUNTIF(AK9:AK28,$B$30)/2+(COUNTIF(AL9:AL28,$B$30)/2)=0,"",COUNTIF(AK9:AK28,$B$30)/2+(COUNTIF(AL9:AL28,$B$30)/2)))</f>
        <v/>
      </c>
      <c r="AL30" s="208"/>
      <c r="AM30" s="207" t="str">
        <f t="shared" ref="AM30" si="46">IF($A$30="","",IF(COUNTIF(AM9:AM28,$B$30)/2+(COUNTIF(AN9:AN28,$B$30)/2)=0,"",COUNTIF(AM9:AM28,$B$30)/2+(COUNTIF(AN9:AN28,$B$30)/2)))</f>
        <v/>
      </c>
      <c r="AN30" s="208"/>
      <c r="AO30" s="207" t="str">
        <f t="shared" ref="AO30" si="47">IF($A$30="","",IF(COUNTIF(AO9:AO28,$B$30)/2+(COUNTIF(AP9:AP28,$B$30)/2)=0,"",COUNTIF(AO9:AO28,$B$30)/2+(COUNTIF(AP9:AP28,$B$30)/2)))</f>
        <v/>
      </c>
      <c r="AP30" s="208"/>
      <c r="AQ30" s="207" t="str">
        <f t="shared" ref="AQ30" si="48">IF($A$30="","",IF(COUNTIF(AQ9:AQ28,$B$30)/2+(COUNTIF(AR9:AR28,$B$30)/2)=0,"",COUNTIF(AQ9:AQ28,$B$30)/2+(COUNTIF(AR9:AR28,$B$30)/2)))</f>
        <v/>
      </c>
      <c r="AR30" s="208"/>
      <c r="AS30" s="207" t="str">
        <f t="shared" ref="AS30" si="49">IF($A$30="","",IF(COUNTIF(AS9:AS28,$B$30)/2+(COUNTIF(AT9:AT28,$B$30)/2)=0,"",COUNTIF(AS9:AS28,$B$30)/2+(COUNTIF(AT9:AT28,$B$30)/2)))</f>
        <v/>
      </c>
      <c r="AT30" s="208"/>
      <c r="AU30" s="207" t="str">
        <f t="shared" ref="AU30" si="50">IF($A$30="","",IF(COUNTIF(AU9:AU28,$B$30)/2+(COUNTIF(AV9:AV28,$B$30)/2)=0,"",COUNTIF(AU9:AU28,$B$30)/2+(COUNTIF(AV9:AV28,$B$30)/2)))</f>
        <v/>
      </c>
      <c r="AV30" s="208"/>
      <c r="AW30" s="207" t="str">
        <f t="shared" ref="AW30" si="51">IF($A$30="","",IF(COUNTIF(AW9:AW28,$B$30)/2+(COUNTIF(AX9:AX28,$B$30)/2)=0,"",COUNTIF(AW9:AW28,$B$30)/2+(COUNTIF(AX9:AX28,$B$30)/2)))</f>
        <v/>
      </c>
      <c r="AX30" s="208"/>
      <c r="AY30" s="207" t="str">
        <f t="shared" ref="AY30" si="52">IF($A$30="","",IF(COUNTIF(AY9:AY28,$B$30)/2+(COUNTIF(AZ9:AZ28,$B$30)/2)=0,"",COUNTIF(AY9:AY28,$B$30)/2+(COUNTIF(AZ9:AZ28,$B$30)/2)))</f>
        <v/>
      </c>
      <c r="AZ30" s="208"/>
      <c r="BA30" s="207" t="str">
        <f t="shared" ref="BA30" si="53">IF($A$30="","",IF(COUNTIF(BA9:BA28,$B$30)/2+(COUNTIF(BB9:BB28,$B$30)/2)=0,"",COUNTIF(BA9:BA28,$B$30)/2+(COUNTIF(BB9:BB28,$B$30)/2)))</f>
        <v/>
      </c>
      <c r="BB30" s="208"/>
      <c r="BC30" s="207" t="str">
        <f t="shared" ref="BC30" si="54">IF($A$30="","",IF(COUNTIF(BC9:BC28,$B$30)/2+(COUNTIF(BD9:BD28,$B$30)/2)=0,"",COUNTIF(BC9:BC28,$B$30)/2+(COUNTIF(BD9:BD28,$B$30)/2)))</f>
        <v/>
      </c>
      <c r="BD30" s="208"/>
      <c r="BE30" s="207" t="str">
        <f t="shared" ref="BE30" si="55">IF($A$30="","",IF(COUNTIF(BE9:BE28,$B$30)/2+(COUNTIF(BF9:BF28,$B$30)/2)=0,"",COUNTIF(BE9:BE28,$B$30)/2+(COUNTIF(BF9:BF28,$B$30)/2)))</f>
        <v/>
      </c>
      <c r="BF30" s="208"/>
      <c r="BG30" s="207" t="str">
        <f t="shared" ref="BG30" si="56">IF($A$30="","",IF(COUNTIF(BG9:BG28,$B$30)/2+(COUNTIF(BH9:BH28,$B$30)/2)=0,"",COUNTIF(BG9:BG28,$B$30)/2+(COUNTIF(BH9:BH28,$B$30)/2)))</f>
        <v/>
      </c>
      <c r="BH30" s="208"/>
      <c r="BI30" s="207" t="str">
        <f t="shared" ref="BI30" si="57">IF($A$30="","",IF(COUNTIF(BI9:BI28,$B$30)/2+(COUNTIF(BJ9:BJ28,$B$30)/2)=0,"",COUNTIF(BI9:BI28,$B$30)/2+(COUNTIF(BJ9:BJ28,$B$30)/2)))</f>
        <v/>
      </c>
      <c r="BJ30" s="208"/>
    </row>
    <row r="31" spans="1:62" ht="15" thickBot="1">
      <c r="A31" s="101" t="str">
        <f>IF(PARAMETRES!B4="","",PARAMETRES!B4)</f>
        <v>Congé</v>
      </c>
      <c r="B31" s="102" t="str">
        <f>IF(PARAMETRES!A4="","",PARAMETRES!A4)</f>
        <v>C</v>
      </c>
      <c r="C31" s="209" t="str">
        <f>IF($A$31="","",IF(COUNTIF(C9:C28,$B$31)/2+(COUNTIF(D9:D28,$B$31)/2)=0,"",COUNTIF(C9:C28,$B$31)/2+(COUNTIF(D9:D28,$B$31)/2)))</f>
        <v/>
      </c>
      <c r="D31" s="210"/>
      <c r="E31" s="209" t="str">
        <f t="shared" ref="E31" si="58">IF($A$31="","",IF(COUNTIF(E9:E28,$B$31)/2+(COUNTIF(F9:F28,$B$31)/2)=0,"",COUNTIF(E9:E28,$B$31)/2+(COUNTIF(F9:F28,$B$31)/2)))</f>
        <v/>
      </c>
      <c r="F31" s="210"/>
      <c r="G31" s="209" t="str">
        <f t="shared" ref="G31" si="59">IF($A$31="","",IF(COUNTIF(G9:G28,$B$31)/2+(COUNTIF(H9:H28,$B$31)/2)=0,"",COUNTIF(G9:G28,$B$31)/2+(COUNTIF(H9:H28,$B$31)/2)))</f>
        <v/>
      </c>
      <c r="H31" s="210"/>
      <c r="I31" s="209" t="str">
        <f t="shared" ref="I31" si="60">IF($A$31="","",IF(COUNTIF(I9:I28,$B$31)/2+(COUNTIF(J9:J28,$B$31)/2)=0,"",COUNTIF(I9:I28,$B$31)/2+(COUNTIF(J9:J28,$B$31)/2)))</f>
        <v/>
      </c>
      <c r="J31" s="210"/>
      <c r="K31" s="209" t="str">
        <f t="shared" ref="K31" si="61">IF($A$31="","",IF(COUNTIF(K9:K28,$B$31)/2+(COUNTIF(L9:L28,$B$31)/2)=0,"",COUNTIF(K9:K28,$B$31)/2+(COUNTIF(L9:L28,$B$31)/2)))</f>
        <v/>
      </c>
      <c r="L31" s="210"/>
      <c r="M31" s="209" t="str">
        <f t="shared" ref="M31" si="62">IF($A$31="","",IF(COUNTIF(M9:M28,$B$31)/2+(COUNTIF(N9:N28,$B$31)/2)=0,"",COUNTIF(M9:M28,$B$31)/2+(COUNTIF(N9:N28,$B$31)/2)))</f>
        <v/>
      </c>
      <c r="N31" s="210"/>
      <c r="O31" s="209" t="str">
        <f t="shared" ref="O31" si="63">IF($A$31="","",IF(COUNTIF(O9:O28,$B$31)/2+(COUNTIF(P9:P28,$B$31)/2)=0,"",COUNTIF(O9:O28,$B$31)/2+(COUNTIF(P9:P28,$B$31)/2)))</f>
        <v/>
      </c>
      <c r="P31" s="210"/>
      <c r="Q31" s="209" t="str">
        <f t="shared" ref="Q31" si="64">IF($A$31="","",IF(COUNTIF(Q9:Q28,$B$31)/2+(COUNTIF(R9:R28,$B$31)/2)=0,"",COUNTIF(Q9:Q28,$B$31)/2+(COUNTIF(R9:R28,$B$31)/2)))</f>
        <v/>
      </c>
      <c r="R31" s="210"/>
      <c r="S31" s="209" t="str">
        <f t="shared" ref="S31" si="65">IF($A$31="","",IF(COUNTIF(S9:S28,$B$31)/2+(COUNTIF(T9:T28,$B$31)/2)=0,"",COUNTIF(S9:S28,$B$31)/2+(COUNTIF(T9:T28,$B$31)/2)))</f>
        <v/>
      </c>
      <c r="T31" s="210"/>
      <c r="U31" s="209" t="str">
        <f t="shared" ref="U31" si="66">IF($A$31="","",IF(COUNTIF(U9:U28,$B$31)/2+(COUNTIF(V9:V28,$B$31)/2)=0,"",COUNTIF(U9:U28,$B$31)/2+(COUNTIF(V9:V28,$B$31)/2)))</f>
        <v/>
      </c>
      <c r="V31" s="210"/>
      <c r="W31" s="209" t="str">
        <f t="shared" ref="W31" si="67">IF($A$31="","",IF(COUNTIF(W9:W28,$B$31)/2+(COUNTIF(X9:X28,$B$31)/2)=0,"",COUNTIF(W9:W28,$B$31)/2+(COUNTIF(X9:X28,$B$31)/2)))</f>
        <v/>
      </c>
      <c r="X31" s="210"/>
      <c r="Y31" s="209" t="str">
        <f t="shared" ref="Y31" si="68">IF($A$31="","",IF(COUNTIF(Y9:Y28,$B$31)/2+(COUNTIF(Z9:Z28,$B$31)/2)=0,"",COUNTIF(Y9:Y28,$B$31)/2+(COUNTIF(Z9:Z28,$B$31)/2)))</f>
        <v/>
      </c>
      <c r="Z31" s="210"/>
      <c r="AA31" s="209" t="str">
        <f t="shared" ref="AA31" si="69">IF($A$31="","",IF(COUNTIF(AA9:AA28,$B$31)/2+(COUNTIF(AB9:AB28,$B$31)/2)=0,"",COUNTIF(AA9:AA28,$B$31)/2+(COUNTIF(AB9:AB28,$B$31)/2)))</f>
        <v/>
      </c>
      <c r="AB31" s="210"/>
      <c r="AC31" s="209" t="str">
        <f t="shared" ref="AC31" si="70">IF($A$31="","",IF(COUNTIF(AC9:AC28,$B$31)/2+(COUNTIF(AD9:AD28,$B$31)/2)=0,"",COUNTIF(AC9:AC28,$B$31)/2+(COUNTIF(AD9:AD28,$B$31)/2)))</f>
        <v/>
      </c>
      <c r="AD31" s="210"/>
      <c r="AE31" s="209" t="str">
        <f t="shared" ref="AE31" si="71">IF($A$31="","",IF(COUNTIF(AE9:AE28,$B$31)/2+(COUNTIF(AF9:AF28,$B$31)/2)=0,"",COUNTIF(AE9:AE28,$B$31)/2+(COUNTIF(AF9:AF28,$B$31)/2)))</f>
        <v/>
      </c>
      <c r="AF31" s="210"/>
      <c r="AG31" s="209" t="str">
        <f t="shared" ref="AG31" si="72">IF($A$31="","",IF(COUNTIF(AG9:AG28,$B$31)/2+(COUNTIF(AH9:AH28,$B$31)/2)=0,"",COUNTIF(AG9:AG28,$B$31)/2+(COUNTIF(AH9:AH28,$B$31)/2)))</f>
        <v/>
      </c>
      <c r="AH31" s="210"/>
      <c r="AI31" s="209" t="str">
        <f t="shared" ref="AI31" si="73">IF($A$31="","",IF(COUNTIF(AI9:AI28,$B$31)/2+(COUNTIF(AJ9:AJ28,$B$31)/2)=0,"",COUNTIF(AI9:AI28,$B$31)/2+(COUNTIF(AJ9:AJ28,$B$31)/2)))</f>
        <v/>
      </c>
      <c r="AJ31" s="210"/>
      <c r="AK31" s="209" t="str">
        <f t="shared" ref="AK31" si="74">IF($A$31="","",IF(COUNTIF(AK9:AK28,$B$31)/2+(COUNTIF(AL9:AL28,$B$31)/2)=0,"",COUNTIF(AK9:AK28,$B$31)/2+(COUNTIF(AL9:AL28,$B$31)/2)))</f>
        <v/>
      </c>
      <c r="AL31" s="210"/>
      <c r="AM31" s="209" t="str">
        <f t="shared" ref="AM31" si="75">IF($A$31="","",IF(COUNTIF(AM9:AM28,$B$31)/2+(COUNTIF(AN9:AN28,$B$31)/2)=0,"",COUNTIF(AM9:AM28,$B$31)/2+(COUNTIF(AN9:AN28,$B$31)/2)))</f>
        <v/>
      </c>
      <c r="AN31" s="210"/>
      <c r="AO31" s="209" t="str">
        <f t="shared" ref="AO31" si="76">IF($A$31="","",IF(COUNTIF(AO9:AO28,$B$31)/2+(COUNTIF(AP9:AP28,$B$31)/2)=0,"",COUNTIF(AO9:AO28,$B$31)/2+(COUNTIF(AP9:AP28,$B$31)/2)))</f>
        <v/>
      </c>
      <c r="AP31" s="210"/>
      <c r="AQ31" s="209" t="str">
        <f t="shared" ref="AQ31" si="77">IF($A$31="","",IF(COUNTIF(AQ9:AQ28,$B$31)/2+(COUNTIF(AR9:AR28,$B$31)/2)=0,"",COUNTIF(AQ9:AQ28,$B$31)/2+(COUNTIF(AR9:AR28,$B$31)/2)))</f>
        <v/>
      </c>
      <c r="AR31" s="210"/>
      <c r="AS31" s="209" t="str">
        <f t="shared" ref="AS31" si="78">IF($A$31="","",IF(COUNTIF(AS9:AS28,$B$31)/2+(COUNTIF(AT9:AT28,$B$31)/2)=0,"",COUNTIF(AS9:AS28,$B$31)/2+(COUNTIF(AT9:AT28,$B$31)/2)))</f>
        <v/>
      </c>
      <c r="AT31" s="210"/>
      <c r="AU31" s="209" t="str">
        <f t="shared" ref="AU31" si="79">IF($A$31="","",IF(COUNTIF(AU9:AU28,$B$31)/2+(COUNTIF(AV9:AV28,$B$31)/2)=0,"",COUNTIF(AU9:AU28,$B$31)/2+(COUNTIF(AV9:AV28,$B$31)/2)))</f>
        <v/>
      </c>
      <c r="AV31" s="210"/>
      <c r="AW31" s="209" t="str">
        <f t="shared" ref="AW31" si="80">IF($A$31="","",IF(COUNTIF(AW9:AW28,$B$31)/2+(COUNTIF(AX9:AX28,$B$31)/2)=0,"",COUNTIF(AW9:AW28,$B$31)/2+(COUNTIF(AX9:AX28,$B$31)/2)))</f>
        <v/>
      </c>
      <c r="AX31" s="210"/>
      <c r="AY31" s="209" t="str">
        <f t="shared" ref="AY31" si="81">IF($A$31="","",IF(COUNTIF(AY9:AY28,$B$31)/2+(COUNTIF(AZ9:AZ28,$B$31)/2)=0,"",COUNTIF(AY9:AY28,$B$31)/2+(COUNTIF(AZ9:AZ28,$B$31)/2)))</f>
        <v/>
      </c>
      <c r="AZ31" s="210"/>
      <c r="BA31" s="209" t="str">
        <f t="shared" ref="BA31" si="82">IF($A$31="","",IF(COUNTIF(BA9:BA28,$B$31)/2+(COUNTIF(BB9:BB28,$B$31)/2)=0,"",COUNTIF(BA9:BA28,$B$31)/2+(COUNTIF(BB9:BB28,$B$31)/2)))</f>
        <v/>
      </c>
      <c r="BB31" s="210"/>
      <c r="BC31" s="209" t="str">
        <f t="shared" ref="BC31" si="83">IF($A$31="","",IF(COUNTIF(BC9:BC28,$B$31)/2+(COUNTIF(BD9:BD28,$B$31)/2)=0,"",COUNTIF(BC9:BC28,$B$31)/2+(COUNTIF(BD9:BD28,$B$31)/2)))</f>
        <v/>
      </c>
      <c r="BD31" s="210"/>
      <c r="BE31" s="209" t="str">
        <f t="shared" ref="BE31" si="84">IF($A$31="","",IF(COUNTIF(BE9:BE28,$B$31)/2+(COUNTIF(BF9:BF28,$B$31)/2)=0,"",COUNTIF(BE9:BE28,$B$31)/2+(COUNTIF(BF9:BF28,$B$31)/2)))</f>
        <v/>
      </c>
      <c r="BF31" s="210"/>
      <c r="BG31" s="209" t="str">
        <f t="shared" ref="BG31" si="85">IF($A$31="","",IF(COUNTIF(BG9:BG28,$B$31)/2+(COUNTIF(BH9:BH28,$B$31)/2)=0,"",COUNTIF(BG9:BG28,$B$31)/2+(COUNTIF(BH9:BH28,$B$31)/2)))</f>
        <v/>
      </c>
      <c r="BH31" s="210"/>
      <c r="BI31" s="209" t="str">
        <f t="shared" ref="BI31" si="86">IF($A$31="","",IF(COUNTIF(BI9:BI28,$B$31)/2+(COUNTIF(BJ9:BJ28,$B$31)/2)=0,"",COUNTIF(BI9:BI28,$B$31)/2+(COUNTIF(BJ9:BJ28,$B$31)/2)))</f>
        <v/>
      </c>
      <c r="BJ31" s="210"/>
    </row>
    <row r="32" spans="1:62" ht="15" thickBot="1">
      <c r="A32" s="103" t="str">
        <f>IF(PARAMETRES!B5="","",PARAMETRES!B5)</f>
        <v>Absence</v>
      </c>
      <c r="B32" s="104" t="str">
        <f>IF(PARAMETRES!A5="","",PARAMETRES!A5)</f>
        <v>A</v>
      </c>
      <c r="C32" s="221" t="str">
        <f>IF($A$32="","",IF(COUNTIF(C9:C28,$B$32)/2+(COUNTIF(D9:D28,$B$32)/2)=0,"",COUNTIF(C9:C28,$B$32)/2+(COUNTIF(D9:D28,$B$32)/2)))</f>
        <v/>
      </c>
      <c r="D32" s="222"/>
      <c r="E32" s="221" t="str">
        <f t="shared" ref="E32" si="87">IF($A$32="","",IF(COUNTIF(E9:E28,$B$32)/2+(COUNTIF(F9:F28,$B$32)/2)=0,"",COUNTIF(E9:E28,$B$32)/2+(COUNTIF(F9:F28,$B$32)/2)))</f>
        <v/>
      </c>
      <c r="F32" s="222"/>
      <c r="G32" s="221" t="str">
        <f t="shared" ref="G32" si="88">IF($A$32="","",IF(COUNTIF(G9:G28,$B$32)/2+(COUNTIF(H9:H28,$B$32)/2)=0,"",COUNTIF(G9:G28,$B$32)/2+(COUNTIF(H9:H28,$B$32)/2)))</f>
        <v/>
      </c>
      <c r="H32" s="222"/>
      <c r="I32" s="221" t="str">
        <f t="shared" ref="I32" si="89">IF($A$32="","",IF(COUNTIF(I9:I28,$B$32)/2+(COUNTIF(J9:J28,$B$32)/2)=0,"",COUNTIF(I9:I28,$B$32)/2+(COUNTIF(J9:J28,$B$32)/2)))</f>
        <v/>
      </c>
      <c r="J32" s="222"/>
      <c r="K32" s="221" t="str">
        <f t="shared" ref="K32" si="90">IF($A$32="","",IF(COUNTIF(K9:K28,$B$32)/2+(COUNTIF(L9:L28,$B$32)/2)=0,"",COUNTIF(K9:K28,$B$32)/2+(COUNTIF(L9:L28,$B$32)/2)))</f>
        <v/>
      </c>
      <c r="L32" s="222"/>
      <c r="M32" s="221" t="str">
        <f t="shared" ref="M32" si="91">IF($A$32="","",IF(COUNTIF(M9:M28,$B$32)/2+(COUNTIF(N9:N28,$B$32)/2)=0,"",COUNTIF(M9:M28,$B$32)/2+(COUNTIF(N9:N28,$B$32)/2)))</f>
        <v/>
      </c>
      <c r="N32" s="222"/>
      <c r="O32" s="221" t="str">
        <f t="shared" ref="O32" si="92">IF($A$32="","",IF(COUNTIF(O9:O28,$B$32)/2+(COUNTIF(P9:P28,$B$32)/2)=0,"",COUNTIF(O9:O28,$B$32)/2+(COUNTIF(P9:P28,$B$32)/2)))</f>
        <v/>
      </c>
      <c r="P32" s="222"/>
      <c r="Q32" s="221" t="str">
        <f t="shared" ref="Q32" si="93">IF($A$32="","",IF(COUNTIF(Q9:Q28,$B$32)/2+(COUNTIF(R9:R28,$B$32)/2)=0,"",COUNTIF(Q9:Q28,$B$32)/2+(COUNTIF(R9:R28,$B$32)/2)))</f>
        <v/>
      </c>
      <c r="R32" s="222"/>
      <c r="S32" s="221" t="str">
        <f t="shared" ref="S32" si="94">IF($A$32="","",IF(COUNTIF(S9:S28,$B$32)/2+(COUNTIF(T9:T28,$B$32)/2)=0,"",COUNTIF(S9:S28,$B$32)/2+(COUNTIF(T9:T28,$B$32)/2)))</f>
        <v/>
      </c>
      <c r="T32" s="222"/>
      <c r="U32" s="221" t="str">
        <f t="shared" ref="U32" si="95">IF($A$32="","",IF(COUNTIF(U9:U28,$B$32)/2+(COUNTIF(V9:V28,$B$32)/2)=0,"",COUNTIF(U9:U28,$B$32)/2+(COUNTIF(V9:V28,$B$32)/2)))</f>
        <v/>
      </c>
      <c r="V32" s="222"/>
      <c r="W32" s="221" t="str">
        <f t="shared" ref="W32" si="96">IF($A$32="","",IF(COUNTIF(W9:W28,$B$32)/2+(COUNTIF(X9:X28,$B$32)/2)=0,"",COUNTIF(W9:W28,$B$32)/2+(COUNTIF(X9:X28,$B$32)/2)))</f>
        <v/>
      </c>
      <c r="X32" s="222"/>
      <c r="Y32" s="221" t="str">
        <f t="shared" ref="Y32" si="97">IF($A$32="","",IF(COUNTIF(Y9:Y28,$B$32)/2+(COUNTIF(Z9:Z28,$B$32)/2)=0,"",COUNTIF(Y9:Y28,$B$32)/2+(COUNTIF(Z9:Z28,$B$32)/2)))</f>
        <v/>
      </c>
      <c r="Z32" s="222"/>
      <c r="AA32" s="221" t="str">
        <f t="shared" ref="AA32" si="98">IF($A$32="","",IF(COUNTIF(AA9:AA28,$B$32)/2+(COUNTIF(AB9:AB28,$B$32)/2)=0,"",COUNTIF(AA9:AA28,$B$32)/2+(COUNTIF(AB9:AB28,$B$32)/2)))</f>
        <v/>
      </c>
      <c r="AB32" s="222"/>
      <c r="AC32" s="221" t="str">
        <f t="shared" ref="AC32" si="99">IF($A$32="","",IF(COUNTIF(AC9:AC28,$B$32)/2+(COUNTIF(AD9:AD28,$B$32)/2)=0,"",COUNTIF(AC9:AC28,$B$32)/2+(COUNTIF(AD9:AD28,$B$32)/2)))</f>
        <v/>
      </c>
      <c r="AD32" s="222"/>
      <c r="AE32" s="221" t="str">
        <f t="shared" ref="AE32" si="100">IF($A$32="","",IF(COUNTIF(AE9:AE28,$B$32)/2+(COUNTIF(AF9:AF28,$B$32)/2)=0,"",COUNTIF(AE9:AE28,$B$32)/2+(COUNTIF(AF9:AF28,$B$32)/2)))</f>
        <v/>
      </c>
      <c r="AF32" s="222"/>
      <c r="AG32" s="221" t="str">
        <f t="shared" ref="AG32" si="101">IF($A$32="","",IF(COUNTIF(AG9:AG28,$B$32)/2+(COUNTIF(AH9:AH28,$B$32)/2)=0,"",COUNTIF(AG9:AG28,$B$32)/2+(COUNTIF(AH9:AH28,$B$32)/2)))</f>
        <v/>
      </c>
      <c r="AH32" s="222"/>
      <c r="AI32" s="221" t="str">
        <f t="shared" ref="AI32" si="102">IF($A$32="","",IF(COUNTIF(AI9:AI28,$B$32)/2+(COUNTIF(AJ9:AJ28,$B$32)/2)=0,"",COUNTIF(AI9:AI28,$B$32)/2+(COUNTIF(AJ9:AJ28,$B$32)/2)))</f>
        <v/>
      </c>
      <c r="AJ32" s="222"/>
      <c r="AK32" s="221" t="str">
        <f t="shared" ref="AK32" si="103">IF($A$32="","",IF(COUNTIF(AK9:AK28,$B$32)/2+(COUNTIF(AL9:AL28,$B$32)/2)=0,"",COUNTIF(AK9:AK28,$B$32)/2+(COUNTIF(AL9:AL28,$B$32)/2)))</f>
        <v/>
      </c>
      <c r="AL32" s="222"/>
      <c r="AM32" s="221" t="str">
        <f t="shared" ref="AM32" si="104">IF($A$32="","",IF(COUNTIF(AM9:AM28,$B$32)/2+(COUNTIF(AN9:AN28,$B$32)/2)=0,"",COUNTIF(AM9:AM28,$B$32)/2+(COUNTIF(AN9:AN28,$B$32)/2)))</f>
        <v/>
      </c>
      <c r="AN32" s="222"/>
      <c r="AO32" s="221" t="str">
        <f t="shared" ref="AO32" si="105">IF($A$32="","",IF(COUNTIF(AO9:AO28,$B$32)/2+(COUNTIF(AP9:AP28,$B$32)/2)=0,"",COUNTIF(AO9:AO28,$B$32)/2+(COUNTIF(AP9:AP28,$B$32)/2)))</f>
        <v/>
      </c>
      <c r="AP32" s="222"/>
      <c r="AQ32" s="221" t="str">
        <f t="shared" ref="AQ32" si="106">IF($A$32="","",IF(COUNTIF(AQ9:AQ28,$B$32)/2+(COUNTIF(AR9:AR28,$B$32)/2)=0,"",COUNTIF(AQ9:AQ28,$B$32)/2+(COUNTIF(AR9:AR28,$B$32)/2)))</f>
        <v/>
      </c>
      <c r="AR32" s="222"/>
      <c r="AS32" s="221" t="str">
        <f t="shared" ref="AS32" si="107">IF($A$32="","",IF(COUNTIF(AS9:AS28,$B$32)/2+(COUNTIF(AT9:AT28,$B$32)/2)=0,"",COUNTIF(AS9:AS28,$B$32)/2+(COUNTIF(AT9:AT28,$B$32)/2)))</f>
        <v/>
      </c>
      <c r="AT32" s="222"/>
      <c r="AU32" s="221" t="str">
        <f t="shared" ref="AU32" si="108">IF($A$32="","",IF(COUNTIF(AU9:AU28,$B$32)/2+(COUNTIF(AV9:AV28,$B$32)/2)=0,"",COUNTIF(AU9:AU28,$B$32)/2+(COUNTIF(AV9:AV28,$B$32)/2)))</f>
        <v/>
      </c>
      <c r="AV32" s="222"/>
      <c r="AW32" s="221" t="str">
        <f t="shared" ref="AW32" si="109">IF($A$32="","",IF(COUNTIF(AW9:AW28,$B$32)/2+(COUNTIF(AX9:AX28,$B$32)/2)=0,"",COUNTIF(AW9:AW28,$B$32)/2+(COUNTIF(AX9:AX28,$B$32)/2)))</f>
        <v/>
      </c>
      <c r="AX32" s="222"/>
      <c r="AY32" s="221" t="str">
        <f t="shared" ref="AY32" si="110">IF($A$32="","",IF(COUNTIF(AY9:AY28,$B$32)/2+(COUNTIF(AZ9:AZ28,$B$32)/2)=0,"",COUNTIF(AY9:AY28,$B$32)/2+(COUNTIF(AZ9:AZ28,$B$32)/2)))</f>
        <v/>
      </c>
      <c r="AZ32" s="222"/>
      <c r="BA32" s="221" t="str">
        <f t="shared" ref="BA32" si="111">IF($A$32="","",IF(COUNTIF(BA9:BA28,$B$32)/2+(COUNTIF(BB9:BB28,$B$32)/2)=0,"",COUNTIF(BA9:BA28,$B$32)/2+(COUNTIF(BB9:BB28,$B$32)/2)))</f>
        <v/>
      </c>
      <c r="BB32" s="222"/>
      <c r="BC32" s="221" t="str">
        <f t="shared" ref="BC32" si="112">IF($A$32="","",IF(COUNTIF(BC9:BC28,$B$32)/2+(COUNTIF(BD9:BD28,$B$32)/2)=0,"",COUNTIF(BC9:BC28,$B$32)/2+(COUNTIF(BD9:BD28,$B$32)/2)))</f>
        <v/>
      </c>
      <c r="BD32" s="222"/>
      <c r="BE32" s="221" t="str">
        <f t="shared" ref="BE32" si="113">IF($A$32="","",IF(COUNTIF(BE9:BE28,$B$32)/2+(COUNTIF(BF9:BF28,$B$32)/2)=0,"",COUNTIF(BE9:BE28,$B$32)/2+(COUNTIF(BF9:BF28,$B$32)/2)))</f>
        <v/>
      </c>
      <c r="BF32" s="222"/>
      <c r="BG32" s="221" t="str">
        <f t="shared" ref="BG32" si="114">IF($A$32="","",IF(COUNTIF(BG9:BG28,$B$32)/2+(COUNTIF(BH9:BH28,$B$32)/2)=0,"",COUNTIF(BG9:BG28,$B$32)/2+(COUNTIF(BH9:BH28,$B$32)/2)))</f>
        <v/>
      </c>
      <c r="BH32" s="222"/>
      <c r="BI32" s="221" t="str">
        <f t="shared" ref="BI32" si="115">IF($A$32="","",IF(COUNTIF(BI9:BI28,$B$32)/2+(COUNTIF(BJ9:BJ28,$B$32)/2)=0,"",COUNTIF(BI9:BI28,$B$32)/2+(COUNTIF(BJ9:BJ28,$B$32)/2)))</f>
        <v/>
      </c>
      <c r="BJ32" s="222"/>
    </row>
    <row r="33" spans="1:62"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16">IF($A$33="","",IF(COUNTIF(E9:E28,$B$33)/2+(COUNTIF(F9:F28,$B$33)/2)=0,"",COUNTIF(E9:E28,$B$33)/2+(COUNTIF(F9:F28,$B$33)/2)))</f>
        <v/>
      </c>
      <c r="F33" s="224"/>
      <c r="G33" s="223" t="str">
        <f t="shared" ref="G33" si="117">IF($A$33="","",IF(COUNTIF(G9:G28,$B$33)/2+(COUNTIF(H9:H28,$B$33)/2)=0,"",COUNTIF(G9:G28,$B$33)/2+(COUNTIF(H9:H28,$B$33)/2)))</f>
        <v/>
      </c>
      <c r="H33" s="224"/>
      <c r="I33" s="223" t="str">
        <f t="shared" ref="I33" si="118">IF($A$33="","",IF(COUNTIF(I9:I28,$B$33)/2+(COUNTIF(J9:J28,$B$33)/2)=0,"",COUNTIF(I9:I28,$B$33)/2+(COUNTIF(J9:J28,$B$33)/2)))</f>
        <v/>
      </c>
      <c r="J33" s="224"/>
      <c r="K33" s="223" t="str">
        <f t="shared" ref="K33" si="119">IF($A$33="","",IF(COUNTIF(K9:K28,$B$33)/2+(COUNTIF(L9:L28,$B$33)/2)=0,"",COUNTIF(K9:K28,$B$33)/2+(COUNTIF(L9:L28,$B$33)/2)))</f>
        <v/>
      </c>
      <c r="L33" s="224"/>
      <c r="M33" s="223" t="str">
        <f t="shared" ref="M33" si="120">IF($A$33="","",IF(COUNTIF(M9:M28,$B$33)/2+(COUNTIF(N9:N28,$B$33)/2)=0,"",COUNTIF(M9:M28,$B$33)/2+(COUNTIF(N9:N28,$B$33)/2)))</f>
        <v/>
      </c>
      <c r="N33" s="224"/>
      <c r="O33" s="223" t="str">
        <f t="shared" ref="O33" si="121">IF($A$33="","",IF(COUNTIF(O9:O28,$B$33)/2+(COUNTIF(P9:P28,$B$33)/2)=0,"",COUNTIF(O9:O28,$B$33)/2+(COUNTIF(P9:P28,$B$33)/2)))</f>
        <v/>
      </c>
      <c r="P33" s="224"/>
      <c r="Q33" s="223" t="str">
        <f t="shared" ref="Q33" si="122">IF($A$33="","",IF(COUNTIF(Q9:Q28,$B$33)/2+(COUNTIF(R9:R28,$B$33)/2)=0,"",COUNTIF(Q9:Q28,$B$33)/2+(COUNTIF(R9:R28,$B$33)/2)))</f>
        <v/>
      </c>
      <c r="R33" s="224"/>
      <c r="S33" s="223" t="str">
        <f t="shared" ref="S33" si="123">IF($A$33="","",IF(COUNTIF(S9:S28,$B$33)/2+(COUNTIF(T9:T28,$B$33)/2)=0,"",COUNTIF(S9:S28,$B$33)/2+(COUNTIF(T9:T28,$B$33)/2)))</f>
        <v/>
      </c>
      <c r="T33" s="224"/>
      <c r="U33" s="223" t="str">
        <f t="shared" ref="U33" si="124">IF($A$33="","",IF(COUNTIF(U9:U28,$B$33)/2+(COUNTIF(V9:V28,$B$33)/2)=0,"",COUNTIF(U9:U28,$B$33)/2+(COUNTIF(V9:V28,$B$33)/2)))</f>
        <v/>
      </c>
      <c r="V33" s="224"/>
      <c r="W33" s="223" t="str">
        <f t="shared" ref="W33" si="125">IF($A$33="","",IF(COUNTIF(W9:W28,$B$33)/2+(COUNTIF(X9:X28,$B$33)/2)=0,"",COUNTIF(W9:W28,$B$33)/2+(COUNTIF(X9:X28,$B$33)/2)))</f>
        <v/>
      </c>
      <c r="X33" s="224"/>
      <c r="Y33" s="223" t="str">
        <f t="shared" ref="Y33" si="126">IF($A$33="","",IF(COUNTIF(Y9:Y28,$B$33)/2+(COUNTIF(Z9:Z28,$B$33)/2)=0,"",COUNTIF(Y9:Y28,$B$33)/2+(COUNTIF(Z9:Z28,$B$33)/2)))</f>
        <v/>
      </c>
      <c r="Z33" s="224"/>
      <c r="AA33" s="223" t="str">
        <f t="shared" ref="AA33" si="127">IF($A$33="","",IF(COUNTIF(AA9:AA28,$B$33)/2+(COUNTIF(AB9:AB28,$B$33)/2)=0,"",COUNTIF(AA9:AA28,$B$33)/2+(COUNTIF(AB9:AB28,$B$33)/2)))</f>
        <v/>
      </c>
      <c r="AB33" s="224"/>
      <c r="AC33" s="223" t="str">
        <f t="shared" ref="AC33" si="128">IF($A$33="","",IF(COUNTIF(AC9:AC28,$B$33)/2+(COUNTIF(AD9:AD28,$B$33)/2)=0,"",COUNTIF(AC9:AC28,$B$33)/2+(COUNTIF(AD9:AD28,$B$33)/2)))</f>
        <v/>
      </c>
      <c r="AD33" s="224"/>
      <c r="AE33" s="223" t="str">
        <f t="shared" ref="AE33" si="129">IF($A$33="","",IF(COUNTIF(AE9:AE28,$B$33)/2+(COUNTIF(AF9:AF28,$B$33)/2)=0,"",COUNTIF(AE9:AE28,$B$33)/2+(COUNTIF(AF9:AF28,$B$33)/2)))</f>
        <v/>
      </c>
      <c r="AF33" s="224"/>
      <c r="AG33" s="223" t="str">
        <f t="shared" ref="AG33" si="130">IF($A$33="","",IF(COUNTIF(AG9:AG28,$B$33)/2+(COUNTIF(AH9:AH28,$B$33)/2)=0,"",COUNTIF(AG9:AG28,$B$33)/2+(COUNTIF(AH9:AH28,$B$33)/2)))</f>
        <v/>
      </c>
      <c r="AH33" s="224"/>
      <c r="AI33" s="223" t="str">
        <f t="shared" ref="AI33" si="131">IF($A$33="","",IF(COUNTIF(AI9:AI28,$B$33)/2+(COUNTIF(AJ9:AJ28,$B$33)/2)=0,"",COUNTIF(AI9:AI28,$B$33)/2+(COUNTIF(AJ9:AJ28,$B$33)/2)))</f>
        <v/>
      </c>
      <c r="AJ33" s="224"/>
      <c r="AK33" s="223" t="str">
        <f t="shared" ref="AK33" si="132">IF($A$33="","",IF(COUNTIF(AK9:AK28,$B$33)/2+(COUNTIF(AL9:AL28,$B$33)/2)=0,"",COUNTIF(AK9:AK28,$B$33)/2+(COUNTIF(AL9:AL28,$B$33)/2)))</f>
        <v/>
      </c>
      <c r="AL33" s="224"/>
      <c r="AM33" s="223" t="str">
        <f t="shared" ref="AM33" si="133">IF($A$33="","",IF(COUNTIF(AM9:AM28,$B$33)/2+(COUNTIF(AN9:AN28,$B$33)/2)=0,"",COUNTIF(AM9:AM28,$B$33)/2+(COUNTIF(AN9:AN28,$B$33)/2)))</f>
        <v/>
      </c>
      <c r="AN33" s="224"/>
      <c r="AO33" s="223" t="str">
        <f t="shared" ref="AO33" si="134">IF($A$33="","",IF(COUNTIF(AO9:AO28,$B$33)/2+(COUNTIF(AP9:AP28,$B$33)/2)=0,"",COUNTIF(AO9:AO28,$B$33)/2+(COUNTIF(AP9:AP28,$B$33)/2)))</f>
        <v/>
      </c>
      <c r="AP33" s="224"/>
      <c r="AQ33" s="223" t="str">
        <f t="shared" ref="AQ33" si="135">IF($A$33="","",IF(COUNTIF(AQ9:AQ28,$B$33)/2+(COUNTIF(AR9:AR28,$B$33)/2)=0,"",COUNTIF(AQ9:AQ28,$B$33)/2+(COUNTIF(AR9:AR28,$B$33)/2)))</f>
        <v/>
      </c>
      <c r="AR33" s="224"/>
      <c r="AS33" s="223" t="str">
        <f t="shared" ref="AS33" si="136">IF($A$33="","",IF(COUNTIF(AS9:AS28,$B$33)/2+(COUNTIF(AT9:AT28,$B$33)/2)=0,"",COUNTIF(AS9:AS28,$B$33)/2+(COUNTIF(AT9:AT28,$B$33)/2)))</f>
        <v/>
      </c>
      <c r="AT33" s="224"/>
      <c r="AU33" s="223" t="str">
        <f t="shared" ref="AU33" si="137">IF($A$33="","",IF(COUNTIF(AU9:AU28,$B$33)/2+(COUNTIF(AV9:AV28,$B$33)/2)=0,"",COUNTIF(AU9:AU28,$B$33)/2+(COUNTIF(AV9:AV28,$B$33)/2)))</f>
        <v/>
      </c>
      <c r="AV33" s="224"/>
      <c r="AW33" s="223" t="str">
        <f t="shared" ref="AW33" si="138">IF($A$33="","",IF(COUNTIF(AW9:AW28,$B$33)/2+(COUNTIF(AX9:AX28,$B$33)/2)=0,"",COUNTIF(AW9:AW28,$B$33)/2+(COUNTIF(AX9:AX28,$B$33)/2)))</f>
        <v/>
      </c>
      <c r="AX33" s="224"/>
      <c r="AY33" s="223" t="str">
        <f t="shared" ref="AY33" si="139">IF($A$33="","",IF(COUNTIF(AY9:AY28,$B$33)/2+(COUNTIF(AZ9:AZ28,$B$33)/2)=0,"",COUNTIF(AY9:AY28,$B$33)/2+(COUNTIF(AZ9:AZ28,$B$33)/2)))</f>
        <v/>
      </c>
      <c r="AZ33" s="224"/>
      <c r="BA33" s="223" t="str">
        <f t="shared" ref="BA33" si="140">IF($A$33="","",IF(COUNTIF(BA9:BA28,$B$33)/2+(COUNTIF(BB9:BB28,$B$33)/2)=0,"",COUNTIF(BA9:BA28,$B$33)/2+(COUNTIF(BB9:BB28,$B$33)/2)))</f>
        <v/>
      </c>
      <c r="BB33" s="224"/>
      <c r="BC33" s="223" t="str">
        <f t="shared" ref="BC33" si="141">IF($A$33="","",IF(COUNTIF(BC9:BC28,$B$33)/2+(COUNTIF(BD9:BD28,$B$33)/2)=0,"",COUNTIF(BC9:BC28,$B$33)/2+(COUNTIF(BD9:BD28,$B$33)/2)))</f>
        <v/>
      </c>
      <c r="BD33" s="224"/>
      <c r="BE33" s="223" t="str">
        <f t="shared" ref="BE33" si="142">IF($A$33="","",IF(COUNTIF(BE9:BE28,$B$33)/2+(COUNTIF(BF9:BF28,$B$33)/2)=0,"",COUNTIF(BE9:BE28,$B$33)/2+(COUNTIF(BF9:BF28,$B$33)/2)))</f>
        <v/>
      </c>
      <c r="BF33" s="224"/>
      <c r="BG33" s="223" t="str">
        <f t="shared" ref="BG33" si="143">IF($A$33="","",IF(COUNTIF(BG9:BG28,$B$33)/2+(COUNTIF(BH9:BH28,$B$33)/2)=0,"",COUNTIF(BG9:BG28,$B$33)/2+(COUNTIF(BH9:BH28,$B$33)/2)))</f>
        <v/>
      </c>
      <c r="BH33" s="224"/>
      <c r="BI33" s="223" t="str">
        <f t="shared" ref="BI33" si="144">IF($A$33="","",IF(COUNTIF(BI9:BI28,$B$33)/2+(COUNTIF(BJ9:BJ28,$B$33)/2)=0,"",COUNTIF(BI9:BI28,$B$33)/2+(COUNTIF(BJ9:BJ28,$B$33)/2)))</f>
        <v/>
      </c>
      <c r="BJ33" s="224"/>
    </row>
    <row r="34" spans="1:62" ht="15" thickBot="1">
      <c r="A34" s="108" t="str">
        <f>IF(PARAMETRES!B7="","",PARAMETRES!B7)</f>
        <v>Formation</v>
      </c>
      <c r="B34" s="109" t="str">
        <f>IF(PARAMETRES!A7="","",PARAMETRES!A7)</f>
        <v>F</v>
      </c>
      <c r="C34" s="225" t="str">
        <f>IF($A$34="","",(IF(COUNTIF(C9:C28,$B$34)/2+(COUNTIF(D9:D28,$B$34)/2)=0,"",COUNTIF(C9:C28,$B$34)/2+(COUNTIF(D9:D28,$B$34)/2))))</f>
        <v/>
      </c>
      <c r="D34" s="226"/>
      <c r="E34" s="225" t="str">
        <f t="shared" ref="E34" si="145">IF($A$34="","",(IF(COUNTIF(E9:E28,$B$34)/2+(COUNTIF(F9:F28,$B$34)/2)=0,"",COUNTIF(E9:E28,$B$34)/2+(COUNTIF(F9:F28,$B$34)/2))))</f>
        <v/>
      </c>
      <c r="F34" s="226"/>
      <c r="G34" s="225" t="str">
        <f t="shared" ref="G34" si="146">IF($A$34="","",(IF(COUNTIF(G9:G28,$B$34)/2+(COUNTIF(H9:H28,$B$34)/2)=0,"",COUNTIF(G9:G28,$B$34)/2+(COUNTIF(H9:H28,$B$34)/2))))</f>
        <v/>
      </c>
      <c r="H34" s="226"/>
      <c r="I34" s="225" t="str">
        <f t="shared" ref="I34" si="147">IF($A$34="","",(IF(COUNTIF(I9:I28,$B$34)/2+(COUNTIF(J9:J28,$B$34)/2)=0,"",COUNTIF(I9:I28,$B$34)/2+(COUNTIF(J9:J28,$B$34)/2))))</f>
        <v/>
      </c>
      <c r="J34" s="226"/>
      <c r="K34" s="225" t="str">
        <f t="shared" ref="K34" si="148">IF($A$34="","",(IF(COUNTIF(K9:K28,$B$34)/2+(COUNTIF(L9:L28,$B$34)/2)=0,"",COUNTIF(K9:K28,$B$34)/2+(COUNTIF(L9:L28,$B$34)/2))))</f>
        <v/>
      </c>
      <c r="L34" s="226"/>
      <c r="M34" s="225" t="str">
        <f t="shared" ref="M34" si="149">IF($A$34="","",(IF(COUNTIF(M9:M28,$B$34)/2+(COUNTIF(N9:N28,$B$34)/2)=0,"",COUNTIF(M9:M28,$B$34)/2+(COUNTIF(N9:N28,$B$34)/2))))</f>
        <v/>
      </c>
      <c r="N34" s="226"/>
      <c r="O34" s="225" t="str">
        <f t="shared" ref="O34" si="150">IF($A$34="","",(IF(COUNTIF(O9:O28,$B$34)/2+(COUNTIF(P9:P28,$B$34)/2)=0,"",COUNTIF(O9:O28,$B$34)/2+(COUNTIF(P9:P28,$B$34)/2))))</f>
        <v/>
      </c>
      <c r="P34" s="226"/>
      <c r="Q34" s="225" t="str">
        <f t="shared" ref="Q34" si="151">IF($A$34="","",(IF(COUNTIF(Q9:Q28,$B$34)/2+(COUNTIF(R9:R28,$B$34)/2)=0,"",COUNTIF(Q9:Q28,$B$34)/2+(COUNTIF(R9:R28,$B$34)/2))))</f>
        <v/>
      </c>
      <c r="R34" s="226"/>
      <c r="S34" s="225" t="str">
        <f t="shared" ref="S34" si="152">IF($A$34="","",(IF(COUNTIF(S9:S28,$B$34)/2+(COUNTIF(T9:T28,$B$34)/2)=0,"",COUNTIF(S9:S28,$B$34)/2+(COUNTIF(T9:T28,$B$34)/2))))</f>
        <v/>
      </c>
      <c r="T34" s="226"/>
      <c r="U34" s="225" t="str">
        <f t="shared" ref="U34" si="153">IF($A$34="","",(IF(COUNTIF(U9:U28,$B$34)/2+(COUNTIF(V9:V28,$B$34)/2)=0,"",COUNTIF(U9:U28,$B$34)/2+(COUNTIF(V9:V28,$B$34)/2))))</f>
        <v/>
      </c>
      <c r="V34" s="226"/>
      <c r="W34" s="225" t="str">
        <f t="shared" ref="W34" si="154">IF($A$34="","",(IF(COUNTIF(W9:W28,$B$34)/2+(COUNTIF(X9:X28,$B$34)/2)=0,"",COUNTIF(W9:W28,$B$34)/2+(COUNTIF(X9:X28,$B$34)/2))))</f>
        <v/>
      </c>
      <c r="X34" s="226"/>
      <c r="Y34" s="225" t="str">
        <f t="shared" ref="Y34" si="155">IF($A$34="","",(IF(COUNTIF(Y9:Y28,$B$34)/2+(COUNTIF(Z9:Z28,$B$34)/2)=0,"",COUNTIF(Y9:Y28,$B$34)/2+(COUNTIF(Z9:Z28,$B$34)/2))))</f>
        <v/>
      </c>
      <c r="Z34" s="226"/>
      <c r="AA34" s="225" t="str">
        <f t="shared" ref="AA34" si="156">IF($A$34="","",(IF(COUNTIF(AA9:AA28,$B$34)/2+(COUNTIF(AB9:AB28,$B$34)/2)=0,"",COUNTIF(AA9:AA28,$B$34)/2+(COUNTIF(AB9:AB28,$B$34)/2))))</f>
        <v/>
      </c>
      <c r="AB34" s="226"/>
      <c r="AC34" s="225" t="str">
        <f t="shared" ref="AC34" si="157">IF($A$34="","",(IF(COUNTIF(AC9:AC28,$B$34)/2+(COUNTIF(AD9:AD28,$B$34)/2)=0,"",COUNTIF(AC9:AC28,$B$34)/2+(COUNTIF(AD9:AD28,$B$34)/2))))</f>
        <v/>
      </c>
      <c r="AD34" s="226"/>
      <c r="AE34" s="225" t="str">
        <f t="shared" ref="AE34" si="158">IF($A$34="","",(IF(COUNTIF(AE9:AE28,$B$34)/2+(COUNTIF(AF9:AF28,$B$34)/2)=0,"",COUNTIF(AE9:AE28,$B$34)/2+(COUNTIF(AF9:AF28,$B$34)/2))))</f>
        <v/>
      </c>
      <c r="AF34" s="226"/>
      <c r="AG34" s="225" t="str">
        <f t="shared" ref="AG34" si="159">IF($A$34="","",(IF(COUNTIF(AG9:AG28,$B$34)/2+(COUNTIF(AH9:AH28,$B$34)/2)=0,"",COUNTIF(AG9:AG28,$B$34)/2+(COUNTIF(AH9:AH28,$B$34)/2))))</f>
        <v/>
      </c>
      <c r="AH34" s="226"/>
      <c r="AI34" s="225" t="str">
        <f t="shared" ref="AI34" si="160">IF($A$34="","",(IF(COUNTIF(AI9:AI28,$B$34)/2+(COUNTIF(AJ9:AJ28,$B$34)/2)=0,"",COUNTIF(AI9:AI28,$B$34)/2+(COUNTIF(AJ9:AJ28,$B$34)/2))))</f>
        <v/>
      </c>
      <c r="AJ34" s="226"/>
      <c r="AK34" s="225" t="str">
        <f t="shared" ref="AK34" si="161">IF($A$34="","",(IF(COUNTIF(AK9:AK28,$B$34)/2+(COUNTIF(AL9:AL28,$B$34)/2)=0,"",COUNTIF(AK9:AK28,$B$34)/2+(COUNTIF(AL9:AL28,$B$34)/2))))</f>
        <v/>
      </c>
      <c r="AL34" s="226"/>
      <c r="AM34" s="225" t="str">
        <f t="shared" ref="AM34" si="162">IF($A$34="","",(IF(COUNTIF(AM9:AM28,$B$34)/2+(COUNTIF(AN9:AN28,$B$34)/2)=0,"",COUNTIF(AM9:AM28,$B$34)/2+(COUNTIF(AN9:AN28,$B$34)/2))))</f>
        <v/>
      </c>
      <c r="AN34" s="226"/>
      <c r="AO34" s="225" t="str">
        <f t="shared" ref="AO34" si="163">IF($A$34="","",(IF(COUNTIF(AO9:AO28,$B$34)/2+(COUNTIF(AP9:AP28,$B$34)/2)=0,"",COUNTIF(AO9:AO28,$B$34)/2+(COUNTIF(AP9:AP28,$B$34)/2))))</f>
        <v/>
      </c>
      <c r="AP34" s="226"/>
      <c r="AQ34" s="225" t="str">
        <f t="shared" ref="AQ34" si="164">IF($A$34="","",(IF(COUNTIF(AQ9:AQ28,$B$34)/2+(COUNTIF(AR9:AR28,$B$34)/2)=0,"",COUNTIF(AQ9:AQ28,$B$34)/2+(COUNTIF(AR9:AR28,$B$34)/2))))</f>
        <v/>
      </c>
      <c r="AR34" s="226"/>
      <c r="AS34" s="225" t="str">
        <f t="shared" ref="AS34" si="165">IF($A$34="","",(IF(COUNTIF(AS9:AS28,$B$34)/2+(COUNTIF(AT9:AT28,$B$34)/2)=0,"",COUNTIF(AS9:AS28,$B$34)/2+(COUNTIF(AT9:AT28,$B$34)/2))))</f>
        <v/>
      </c>
      <c r="AT34" s="226"/>
      <c r="AU34" s="225" t="str">
        <f t="shared" ref="AU34" si="166">IF($A$34="","",(IF(COUNTIF(AU9:AU28,$B$34)/2+(COUNTIF(AV9:AV28,$B$34)/2)=0,"",COUNTIF(AU9:AU28,$B$34)/2+(COUNTIF(AV9:AV28,$B$34)/2))))</f>
        <v/>
      </c>
      <c r="AV34" s="226"/>
      <c r="AW34" s="225" t="str">
        <f t="shared" ref="AW34" si="167">IF($A$34="","",(IF(COUNTIF(AW9:AW28,$B$34)/2+(COUNTIF(AX9:AX28,$B$34)/2)=0,"",COUNTIF(AW9:AW28,$B$34)/2+(COUNTIF(AX9:AX28,$B$34)/2))))</f>
        <v/>
      </c>
      <c r="AX34" s="226"/>
      <c r="AY34" s="225" t="str">
        <f t="shared" ref="AY34" si="168">IF($A$34="","",(IF(COUNTIF(AY9:AY28,$B$34)/2+(COUNTIF(AZ9:AZ28,$B$34)/2)=0,"",COUNTIF(AY9:AY28,$B$34)/2+(COUNTIF(AZ9:AZ28,$B$34)/2))))</f>
        <v/>
      </c>
      <c r="AZ34" s="226"/>
      <c r="BA34" s="225" t="str">
        <f t="shared" ref="BA34" si="169">IF($A$34="","",(IF(COUNTIF(BA9:BA28,$B$34)/2+(COUNTIF(BB9:BB28,$B$34)/2)=0,"",COUNTIF(BA9:BA28,$B$34)/2+(COUNTIF(BB9:BB28,$B$34)/2))))</f>
        <v/>
      </c>
      <c r="BB34" s="226"/>
      <c r="BC34" s="225" t="str">
        <f t="shared" ref="BC34" si="170">IF($A$34="","",(IF(COUNTIF(BC9:BC28,$B$34)/2+(COUNTIF(BD9:BD28,$B$34)/2)=0,"",COUNTIF(BC9:BC28,$B$34)/2+(COUNTIF(BD9:BD28,$B$34)/2))))</f>
        <v/>
      </c>
      <c r="BD34" s="226"/>
      <c r="BE34" s="225" t="str">
        <f t="shared" ref="BE34" si="171">IF($A$34="","",(IF(COUNTIF(BE9:BE28,$B$34)/2+(COUNTIF(BF9:BF28,$B$34)/2)=0,"",COUNTIF(BE9:BE28,$B$34)/2+(COUNTIF(BF9:BF28,$B$34)/2))))</f>
        <v/>
      </c>
      <c r="BF34" s="226"/>
      <c r="BG34" s="225" t="str">
        <f t="shared" ref="BG34" si="172">IF($A$34="","",(IF(COUNTIF(BG9:BG28,$B$34)/2+(COUNTIF(BH9:BH28,$B$34)/2)=0,"",COUNTIF(BG9:BG28,$B$34)/2+(COUNTIF(BH9:BH28,$B$34)/2))))</f>
        <v/>
      </c>
      <c r="BH34" s="226"/>
      <c r="BI34" s="225" t="str">
        <f t="shared" ref="BI34" si="173">IF($A$34="","",(IF(COUNTIF(BI9:BI28,$B$34)/2+(COUNTIF(BJ9:BJ28,$B$34)/2)=0,"",COUNTIF(BI9:BI28,$B$34)/2+(COUNTIF(BJ9:BJ28,$B$34)/2))))</f>
        <v/>
      </c>
      <c r="BJ34" s="226"/>
    </row>
    <row r="35" spans="1:62" ht="15" thickBot="1">
      <c r="A35" s="110" t="str">
        <f>IF(PARAMETRES!B8="","",PARAMETRES!B8)</f>
        <v>Récupération</v>
      </c>
      <c r="B35" s="111" t="str">
        <f>IF(PARAMETRES!A8="","",PARAMETRES!A8)</f>
        <v>R</v>
      </c>
      <c r="C35" s="227" t="str">
        <f>IF($A$35="","",IF(COUNTIF(C9:C28,$B$35)/2+(COUNTIF(D9:D28,$B$35)/2)=0,"",COUNTIF(C9:C28,$B$35)/2+(COUNTIF(D9:D28,$B$35)/2)))</f>
        <v/>
      </c>
      <c r="D35" s="228"/>
      <c r="E35" s="227" t="str">
        <f t="shared" ref="E35" si="174">IF($A$35="","",IF(COUNTIF(E9:E28,$B$35)/2+(COUNTIF(F9:F28,$B$35)/2)=0,"",COUNTIF(E9:E28,$B$35)/2+(COUNTIF(F9:F28,$B$35)/2)))</f>
        <v/>
      </c>
      <c r="F35" s="228"/>
      <c r="G35" s="227" t="str">
        <f t="shared" ref="G35" si="175">IF($A$35="","",IF(COUNTIF(G9:G28,$B$35)/2+(COUNTIF(H9:H28,$B$35)/2)=0,"",COUNTIF(G9:G28,$B$35)/2+(COUNTIF(H9:H28,$B$35)/2)))</f>
        <v/>
      </c>
      <c r="H35" s="228"/>
      <c r="I35" s="227" t="str">
        <f t="shared" ref="I35" si="176">IF($A$35="","",IF(COUNTIF(I9:I28,$B$35)/2+(COUNTIF(J9:J28,$B$35)/2)=0,"",COUNTIF(I9:I28,$B$35)/2+(COUNTIF(J9:J28,$B$35)/2)))</f>
        <v/>
      </c>
      <c r="J35" s="228"/>
      <c r="K35" s="227" t="str">
        <f t="shared" ref="K35" si="177">IF($A$35="","",IF(COUNTIF(K9:K28,$B$35)/2+(COUNTIF(L9:L28,$B$35)/2)=0,"",COUNTIF(K9:K28,$B$35)/2+(COUNTIF(L9:L28,$B$35)/2)))</f>
        <v/>
      </c>
      <c r="L35" s="228"/>
      <c r="M35" s="227" t="str">
        <f t="shared" ref="M35" si="178">IF($A$35="","",IF(COUNTIF(M9:M28,$B$35)/2+(COUNTIF(N9:N28,$B$35)/2)=0,"",COUNTIF(M9:M28,$B$35)/2+(COUNTIF(N9:N28,$B$35)/2)))</f>
        <v/>
      </c>
      <c r="N35" s="228"/>
      <c r="O35" s="227" t="str">
        <f t="shared" ref="O35" si="179">IF($A$35="","",IF(COUNTIF(O9:O28,$B$35)/2+(COUNTIF(P9:P28,$B$35)/2)=0,"",COUNTIF(O9:O28,$B$35)/2+(COUNTIF(P9:P28,$B$35)/2)))</f>
        <v/>
      </c>
      <c r="P35" s="228"/>
      <c r="Q35" s="227" t="str">
        <f t="shared" ref="Q35" si="180">IF($A$35="","",IF(COUNTIF(Q9:Q28,$B$35)/2+(COUNTIF(R9:R28,$B$35)/2)=0,"",COUNTIF(Q9:Q28,$B$35)/2+(COUNTIF(R9:R28,$B$35)/2)))</f>
        <v/>
      </c>
      <c r="R35" s="228"/>
      <c r="S35" s="227" t="str">
        <f t="shared" ref="S35" si="181">IF($A$35="","",IF(COUNTIF(S9:S28,$B$35)/2+(COUNTIF(T9:T28,$B$35)/2)=0,"",COUNTIF(S9:S28,$B$35)/2+(COUNTIF(T9:T28,$B$35)/2)))</f>
        <v/>
      </c>
      <c r="T35" s="228"/>
      <c r="U35" s="227" t="str">
        <f t="shared" ref="U35" si="182">IF($A$35="","",IF(COUNTIF(U9:U28,$B$35)/2+(COUNTIF(V9:V28,$B$35)/2)=0,"",COUNTIF(U9:U28,$B$35)/2+(COUNTIF(V9:V28,$B$35)/2)))</f>
        <v/>
      </c>
      <c r="V35" s="228"/>
      <c r="W35" s="227" t="str">
        <f t="shared" ref="W35" si="183">IF($A$35="","",IF(COUNTIF(W9:W28,$B$35)/2+(COUNTIF(X9:X28,$B$35)/2)=0,"",COUNTIF(W9:W28,$B$35)/2+(COUNTIF(X9:X28,$B$35)/2)))</f>
        <v/>
      </c>
      <c r="X35" s="228"/>
      <c r="Y35" s="227" t="str">
        <f t="shared" ref="Y35" si="184">IF($A$35="","",IF(COUNTIF(Y9:Y28,$B$35)/2+(COUNTIF(Z9:Z28,$B$35)/2)=0,"",COUNTIF(Y9:Y28,$B$35)/2+(COUNTIF(Z9:Z28,$B$35)/2)))</f>
        <v/>
      </c>
      <c r="Z35" s="228"/>
      <c r="AA35" s="227" t="str">
        <f t="shared" ref="AA35" si="185">IF($A$35="","",IF(COUNTIF(AA9:AA28,$B$35)/2+(COUNTIF(AB9:AB28,$B$35)/2)=0,"",COUNTIF(AA9:AA28,$B$35)/2+(COUNTIF(AB9:AB28,$B$35)/2)))</f>
        <v/>
      </c>
      <c r="AB35" s="228"/>
      <c r="AC35" s="227" t="str">
        <f t="shared" ref="AC35" si="186">IF($A$35="","",IF(COUNTIF(AC9:AC28,$B$35)/2+(COUNTIF(AD9:AD28,$B$35)/2)=0,"",COUNTIF(AC9:AC28,$B$35)/2+(COUNTIF(AD9:AD28,$B$35)/2)))</f>
        <v/>
      </c>
      <c r="AD35" s="228"/>
      <c r="AE35" s="227" t="str">
        <f t="shared" ref="AE35" si="187">IF($A$35="","",IF(COUNTIF(AE9:AE28,$B$35)/2+(COUNTIF(AF9:AF28,$B$35)/2)=0,"",COUNTIF(AE9:AE28,$B$35)/2+(COUNTIF(AF9:AF28,$B$35)/2)))</f>
        <v/>
      </c>
      <c r="AF35" s="228"/>
      <c r="AG35" s="227" t="str">
        <f t="shared" ref="AG35" si="188">IF($A$35="","",IF(COUNTIF(AG9:AG28,$B$35)/2+(COUNTIF(AH9:AH28,$B$35)/2)=0,"",COUNTIF(AG9:AG28,$B$35)/2+(COUNTIF(AH9:AH28,$B$35)/2)))</f>
        <v/>
      </c>
      <c r="AH35" s="228"/>
      <c r="AI35" s="227" t="str">
        <f t="shared" ref="AI35" si="189">IF($A$35="","",IF(COUNTIF(AI9:AI28,$B$35)/2+(COUNTIF(AJ9:AJ28,$B$35)/2)=0,"",COUNTIF(AI9:AI28,$B$35)/2+(COUNTIF(AJ9:AJ28,$B$35)/2)))</f>
        <v/>
      </c>
      <c r="AJ35" s="228"/>
      <c r="AK35" s="227" t="str">
        <f t="shared" ref="AK35" si="190">IF($A$35="","",IF(COUNTIF(AK9:AK28,$B$35)/2+(COUNTIF(AL9:AL28,$B$35)/2)=0,"",COUNTIF(AK9:AK28,$B$35)/2+(COUNTIF(AL9:AL28,$B$35)/2)))</f>
        <v/>
      </c>
      <c r="AL35" s="228"/>
      <c r="AM35" s="227" t="str">
        <f t="shared" ref="AM35" si="191">IF($A$35="","",IF(COUNTIF(AM9:AM28,$B$35)/2+(COUNTIF(AN9:AN28,$B$35)/2)=0,"",COUNTIF(AM9:AM28,$B$35)/2+(COUNTIF(AN9:AN28,$B$35)/2)))</f>
        <v/>
      </c>
      <c r="AN35" s="228"/>
      <c r="AO35" s="227" t="str">
        <f t="shared" ref="AO35" si="192">IF($A$35="","",IF(COUNTIF(AO9:AO28,$B$35)/2+(COUNTIF(AP9:AP28,$B$35)/2)=0,"",COUNTIF(AO9:AO28,$B$35)/2+(COUNTIF(AP9:AP28,$B$35)/2)))</f>
        <v/>
      </c>
      <c r="AP35" s="228"/>
      <c r="AQ35" s="227" t="str">
        <f t="shared" ref="AQ35" si="193">IF($A$35="","",IF(COUNTIF(AQ9:AQ28,$B$35)/2+(COUNTIF(AR9:AR28,$B$35)/2)=0,"",COUNTIF(AQ9:AQ28,$B$35)/2+(COUNTIF(AR9:AR28,$B$35)/2)))</f>
        <v/>
      </c>
      <c r="AR35" s="228"/>
      <c r="AS35" s="227" t="str">
        <f t="shared" ref="AS35" si="194">IF($A$35="","",IF(COUNTIF(AS9:AS28,$B$35)/2+(COUNTIF(AT9:AT28,$B$35)/2)=0,"",COUNTIF(AS9:AS28,$B$35)/2+(COUNTIF(AT9:AT28,$B$35)/2)))</f>
        <v/>
      </c>
      <c r="AT35" s="228"/>
      <c r="AU35" s="227" t="str">
        <f t="shared" ref="AU35" si="195">IF($A$35="","",IF(COUNTIF(AU9:AU28,$B$35)/2+(COUNTIF(AV9:AV28,$B$35)/2)=0,"",COUNTIF(AU9:AU28,$B$35)/2+(COUNTIF(AV9:AV28,$B$35)/2)))</f>
        <v/>
      </c>
      <c r="AV35" s="228"/>
      <c r="AW35" s="227" t="str">
        <f t="shared" ref="AW35" si="196">IF($A$35="","",IF(COUNTIF(AW9:AW28,$B$35)/2+(COUNTIF(AX9:AX28,$B$35)/2)=0,"",COUNTIF(AW9:AW28,$B$35)/2+(COUNTIF(AX9:AX28,$B$35)/2)))</f>
        <v/>
      </c>
      <c r="AX35" s="228"/>
      <c r="AY35" s="227" t="str">
        <f t="shared" ref="AY35" si="197">IF($A$35="","",IF(COUNTIF(AY9:AY28,$B$35)/2+(COUNTIF(AZ9:AZ28,$B$35)/2)=0,"",COUNTIF(AY9:AY28,$B$35)/2+(COUNTIF(AZ9:AZ28,$B$35)/2)))</f>
        <v/>
      </c>
      <c r="AZ35" s="228"/>
      <c r="BA35" s="227" t="str">
        <f t="shared" ref="BA35" si="198">IF($A$35="","",IF(COUNTIF(BA9:BA28,$B$35)/2+(COUNTIF(BB9:BB28,$B$35)/2)=0,"",COUNTIF(BA9:BA28,$B$35)/2+(COUNTIF(BB9:BB28,$B$35)/2)))</f>
        <v/>
      </c>
      <c r="BB35" s="228"/>
      <c r="BC35" s="227" t="str">
        <f t="shared" ref="BC35" si="199">IF($A$35="","",IF(COUNTIF(BC9:BC28,$B$35)/2+(COUNTIF(BD9:BD28,$B$35)/2)=0,"",COUNTIF(BC9:BC28,$B$35)/2+(COUNTIF(BD9:BD28,$B$35)/2)))</f>
        <v/>
      </c>
      <c r="BD35" s="228"/>
      <c r="BE35" s="227" t="str">
        <f t="shared" ref="BE35" si="200">IF($A$35="","",IF(COUNTIF(BE9:BE28,$B$35)/2+(COUNTIF(BF9:BF28,$B$35)/2)=0,"",COUNTIF(BE9:BE28,$B$35)/2+(COUNTIF(BF9:BF28,$B$35)/2)))</f>
        <v/>
      </c>
      <c r="BF35" s="228"/>
      <c r="BG35" s="227" t="str">
        <f t="shared" ref="BG35" si="201">IF($A$35="","",IF(COUNTIF(BG9:BG28,$B$35)/2+(COUNTIF(BH9:BH28,$B$35)/2)=0,"",COUNTIF(BG9:BG28,$B$35)/2+(COUNTIF(BH9:BH28,$B$35)/2)))</f>
        <v/>
      </c>
      <c r="BH35" s="228"/>
      <c r="BI35" s="227" t="str">
        <f t="shared" ref="BI35" si="202">IF($A$35="","",IF(COUNTIF(BI9:BI28,$B$35)/2+(COUNTIF(BJ9:BJ28,$B$35)/2)=0,"",COUNTIF(BI9:BI28,$B$35)/2+(COUNTIF(BJ9:BJ28,$B$35)/2)))</f>
        <v/>
      </c>
      <c r="BJ35" s="228"/>
    </row>
    <row r="36" spans="1:62">
      <c r="A36" s="190" t="s">
        <v>49</v>
      </c>
      <c r="B36" s="191"/>
      <c r="C36" s="212">
        <f>IF(OR(WEEKDAY(C$6,2)&gt;5,COUNTIF(PARAMETRES!$G:$G,C$6)&gt;0),"",SUM(C29:D35))</f>
        <v>0</v>
      </c>
      <c r="D36" s="213"/>
      <c r="E36" s="212">
        <f>IF(OR(WEEKDAY(E$6,2)&gt;5,COUNTIF(PARAMETRES!$G:$G,E$6)&gt;0),"",SUM(E29:F35))</f>
        <v>0</v>
      </c>
      <c r="F36" s="213"/>
      <c r="G36" s="212">
        <f>IF(OR(WEEKDAY(G$6,2)&gt;5,COUNTIF(PARAMETRES!$G:$G,G$6)&gt;0),"",SUM(G29:H35))</f>
        <v>0</v>
      </c>
      <c r="H36" s="213"/>
      <c r="I36" s="212">
        <f>IF(OR(WEEKDAY(I$6,2)&gt;5,COUNTIF(PARAMETRES!$G:$G,I$6)&gt;0),"",SUM(I29:J35))</f>
        <v>0</v>
      </c>
      <c r="J36" s="213"/>
      <c r="K36" s="212" t="str">
        <f>IF(OR(WEEKDAY(K$6,2)&gt;5,COUNTIF(PARAMETRES!$G:$G,K$6)&gt;0),"",SUM(K29:L35))</f>
        <v/>
      </c>
      <c r="L36" s="213"/>
      <c r="M36" s="212" t="str">
        <f>IF(OR(WEEKDAY(M$6,2)&gt;5,COUNTIF(PARAMETRES!$G:$G,M$6)&gt;0),"",SUM(M29:N35))</f>
        <v/>
      </c>
      <c r="N36" s="213"/>
      <c r="O36" s="212">
        <f>IF(OR(WEEKDAY(O$6,2)&gt;5,COUNTIF(PARAMETRES!$G:$G,O$6)&gt;0),"",SUM(O29:P35))</f>
        <v>0</v>
      </c>
      <c r="P36" s="213"/>
      <c r="Q36" s="212">
        <f>IF(OR(WEEKDAY(Q$6,2)&gt;5,COUNTIF(PARAMETRES!$G:$G,Q$6)&gt;0),"",SUM(Q29:R35))</f>
        <v>0</v>
      </c>
      <c r="R36" s="213"/>
      <c r="S36" s="212">
        <f>IF(OR(WEEKDAY(S$6,2)&gt;5,COUNTIF(PARAMETRES!$G:$G,S$6)&gt;0),"",SUM(S29:T35))</f>
        <v>0</v>
      </c>
      <c r="T36" s="213"/>
      <c r="U36" s="212">
        <f>IF(OR(WEEKDAY(U$6,2)&gt;5,COUNTIF(PARAMETRES!$G:$G,U$6)&gt;0),"",SUM(U29:V35))</f>
        <v>0</v>
      </c>
      <c r="V36" s="213"/>
      <c r="W36" s="212">
        <f>IF(OR(WEEKDAY(W$6,2)&gt;5,COUNTIF(PARAMETRES!$G:$G,W$6)&gt;0),"",SUM(W29:X35))</f>
        <v>0</v>
      </c>
      <c r="X36" s="213"/>
      <c r="Y36" s="212" t="str">
        <f>IF(OR(WEEKDAY(Y$6,2)&gt;5,COUNTIF(PARAMETRES!$G:$G,Y$6)&gt;0),"",SUM(Y29:Z35))</f>
        <v/>
      </c>
      <c r="Z36" s="213"/>
      <c r="AA36" s="212" t="str">
        <f>IF(OR(WEEKDAY(AA$6,2)&gt;5,COUNTIF(PARAMETRES!$G:$G,AA$6)&gt;0),"",SUM(AA29:AB35))</f>
        <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t="str">
        <f>IF(OR(WEEKDAY(AM$6,2)&gt;5,COUNTIF(PARAMETRES!$G:$G,AM$6)&gt;0),"",SUM(AM29:AN35))</f>
        <v/>
      </c>
      <c r="AN36" s="213"/>
      <c r="AO36" s="212" t="str">
        <f>IF(OR(WEEKDAY(AO$6,2)&gt;5,COUNTIF(PARAMETRES!$G:$G,AO$6)&gt;0),"",SUM(AO29:AP35))</f>
        <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f>IF(OR(WEEKDAY(AW$6,2)&gt;5,COUNTIF(PARAMETRES!$G:$G,AW$6)&gt;0),"",SUM(AW29:AX35))</f>
        <v>0</v>
      </c>
      <c r="AX36" s="213"/>
      <c r="AY36" s="212">
        <f>IF(OR(WEEKDAY(AY$6,2)&gt;5,COUNTIF(PARAMETRES!$G:$G,AY$6)&gt;0),"",SUM(AY29:AZ35))</f>
        <v>0</v>
      </c>
      <c r="AZ36" s="213"/>
      <c r="BA36" s="212" t="str">
        <f>IF(OR(WEEKDAY(BA$6,2)&gt;5,COUNTIF(PARAMETRES!$G:$G,BA$6)&gt;0),"",SUM(BA29:BB35))</f>
        <v/>
      </c>
      <c r="BB36" s="213"/>
      <c r="BC36" s="212" t="str">
        <f>IF(OR(WEEKDAY(BC$6,2)&gt;5,COUNTIF(PARAMETRES!$G:$G,BC$6)&gt;0),"",SUM(BC29:BD35))</f>
        <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row>
    <row r="37" spans="1:62">
      <c r="A37" s="188" t="s">
        <v>27</v>
      </c>
      <c r="B37" s="189"/>
      <c r="C37" s="218">
        <f>IF(OR(WEEKDAY(C$6,2)&gt;5,COUNTIF(PARAMETRES!$G:$G,C$6)&gt;0),"",IFERROR(1-(C36/COUNTA($A$9:$A$28)),0)
)</f>
        <v>0</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t="str">
        <f>IF(OR(WEEKDAY(K$6,2)&gt;5,COUNTIF(PARAMETRES!$G:$G,K$6)&gt;0),"",IFERROR(1-(K36/COUNTA($A$9:$A$28)),0)
)</f>
        <v/>
      </c>
      <c r="L37" s="219"/>
      <c r="M37" s="218" t="str">
        <f>IF(OR(WEEKDAY(M$6,2)&gt;5,COUNTIF(PARAMETRES!$G:$G,M$6)&gt;0),"",IFERROR(1-(M36/COUNTA($A$9:$A$28)),0)
)</f>
        <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t="str">
        <f>IF(OR(WEEKDAY(Y$6,2)&gt;5,COUNTIF(PARAMETRES!$G:$G,Y$6)&gt;0),"",IFERROR(1-(Y36/COUNTA($A$9:$A$28)),0)
)</f>
        <v/>
      </c>
      <c r="Z37" s="219"/>
      <c r="AA37" s="218" t="str">
        <f>IF(OR(WEEKDAY(AA$6,2)&gt;5,COUNTIF(PARAMETRES!$G:$G,AA$6)&gt;0),"",IFERROR(1-(AA36/COUNTA($A$9:$A$28)),0)
)</f>
        <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t="str">
        <f>IF(OR(WEEKDAY(AM$6,2)&gt;5,COUNTIF(PARAMETRES!$G:$G,AM$6)&gt;0),"",IFERROR(1-(AM36/COUNTA($A$9:$A$28)),0)
)</f>
        <v/>
      </c>
      <c r="AN37" s="219"/>
      <c r="AO37" s="218" t="str">
        <f>IF(OR(WEEKDAY(AO$6,2)&gt;5,COUNTIF(PARAMETRES!$G:$G,AO$6)&gt;0),"",IFERROR(1-(AO36/COUNTA($A$9:$A$28)),0)
)</f>
        <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f>IF(OR(WEEKDAY(AW$6,2)&gt;5,COUNTIF(PARAMETRES!$G:$G,AW$6)&gt;0),"",IFERROR(1-(AW36/COUNTA($A$9:$A$28)),0)
)</f>
        <v>0</v>
      </c>
      <c r="AX37" s="219"/>
      <c r="AY37" s="218">
        <f>IF(OR(WEEKDAY(AY$6,2)&gt;5,COUNTIF(PARAMETRES!$G:$G,AY$6)&gt;0),"",IFERROR(1-(AY36/COUNTA($A$9:$A$28)),0)
)</f>
        <v>0</v>
      </c>
      <c r="AZ37" s="219"/>
      <c r="BA37" s="218" t="str">
        <f>IF(OR(WEEKDAY(BA$6,2)&gt;5,COUNTIF(PARAMETRES!$G:$G,BA$6)&gt;0),"",IFERROR(1-(BA36/COUNTA($A$9:$A$28)),0)
)</f>
        <v/>
      </c>
      <c r="BB37" s="219"/>
      <c r="BC37" s="218" t="str">
        <f>IF(OR(WEEKDAY(BC$6,2)&gt;5,COUNTIF(PARAMETRES!$G:$G,BC$6)&gt;0),"",IFERROR(1-(BC36/COUNTA($A$9:$A$28)),0)
)</f>
        <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row>
    <row r="38" spans="1:62">
      <c r="B38" s="112"/>
    </row>
  </sheetData>
  <sheetProtection algorithmName="SHA-512" hashValue="ZFzz+5+kgLCmdcXEjk7x5Y3Tc2SZSrAGwMaVqlPgW4f78Rb2ERS8cXRxOG8HP66PM31i81m8DPvD0q2kZk/i4g==" saltValue="/slSsxgRHHOSIYIyKK+I6g==" spinCount="100000" sheet="1" scenarios="1" formatColumns="0" selectLockedCells="1"/>
  <mergeCells count="364">
    <mergeCell ref="W4:X4"/>
    <mergeCell ref="Y4:Z4"/>
    <mergeCell ref="AA4:AB4"/>
    <mergeCell ref="AC4:AD4"/>
    <mergeCell ref="A1:BJ1"/>
    <mergeCell ref="C2:BJ2"/>
    <mergeCell ref="C4:D4"/>
    <mergeCell ref="E4:F4"/>
    <mergeCell ref="G4:H4"/>
    <mergeCell ref="I4:J4"/>
    <mergeCell ref="K4:L4"/>
    <mergeCell ref="M4:N4"/>
    <mergeCell ref="O4:P4"/>
    <mergeCell ref="Q4:R4"/>
    <mergeCell ref="BC4:BD4"/>
    <mergeCell ref="BE4:BF4"/>
    <mergeCell ref="BG4:BH4"/>
    <mergeCell ref="BI4:BJ4"/>
    <mergeCell ref="AW4:AX4"/>
    <mergeCell ref="AY4:AZ4"/>
    <mergeCell ref="BA4:BB4"/>
    <mergeCell ref="C5:D5"/>
    <mergeCell ref="E5:F5"/>
    <mergeCell ref="G5:H5"/>
    <mergeCell ref="I5:J5"/>
    <mergeCell ref="K5:L5"/>
    <mergeCell ref="M5:N5"/>
    <mergeCell ref="AQ4:AR4"/>
    <mergeCell ref="AS4:AT4"/>
    <mergeCell ref="AU4:AV4"/>
    <mergeCell ref="AE4:AF4"/>
    <mergeCell ref="AG4:AH4"/>
    <mergeCell ref="AI4:AJ4"/>
    <mergeCell ref="AK4:AL4"/>
    <mergeCell ref="AM4:AN4"/>
    <mergeCell ref="AO4:AP4"/>
    <mergeCell ref="S4:T4"/>
    <mergeCell ref="U4:V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U7:V7"/>
    <mergeCell ref="W7:X7"/>
    <mergeCell ref="Y7:Z7"/>
    <mergeCell ref="AY7:AZ7"/>
    <mergeCell ref="BA7:BB7"/>
    <mergeCell ref="BC7:BD7"/>
    <mergeCell ref="BE7:BF7"/>
    <mergeCell ref="BG7:BH7"/>
    <mergeCell ref="BI7:BJ7"/>
    <mergeCell ref="AM7:AN7"/>
    <mergeCell ref="AO7:AP7"/>
    <mergeCell ref="AQ7:AR7"/>
    <mergeCell ref="AS7:AT7"/>
    <mergeCell ref="AU7:AV7"/>
    <mergeCell ref="AW7:AX7"/>
    <mergeCell ref="AA7:AB7"/>
    <mergeCell ref="C7:D7"/>
    <mergeCell ref="E7:F7"/>
    <mergeCell ref="G7:H7"/>
    <mergeCell ref="I7:J7"/>
    <mergeCell ref="K7:L7"/>
    <mergeCell ref="M7:N7"/>
    <mergeCell ref="I29:J29"/>
    <mergeCell ref="K29:L29"/>
    <mergeCell ref="M29:N29"/>
    <mergeCell ref="C29:D29"/>
    <mergeCell ref="E29:F29"/>
    <mergeCell ref="G29:H29"/>
    <mergeCell ref="AC7:AD7"/>
    <mergeCell ref="AE7:AF7"/>
    <mergeCell ref="AG7:AH7"/>
    <mergeCell ref="AI7:AJ7"/>
    <mergeCell ref="AK7:AL7"/>
    <mergeCell ref="O7:P7"/>
    <mergeCell ref="Q7:R7"/>
    <mergeCell ref="S7:T7"/>
    <mergeCell ref="BE29:BF29"/>
    <mergeCell ref="Q29:R29"/>
    <mergeCell ref="S29:T29"/>
    <mergeCell ref="U29:V29"/>
    <mergeCell ref="W29:X29"/>
    <mergeCell ref="Y29:Z29"/>
    <mergeCell ref="BG29:BH29"/>
    <mergeCell ref="BI29:BJ29"/>
    <mergeCell ref="AM29:AN29"/>
    <mergeCell ref="AO29:AP29"/>
    <mergeCell ref="AQ29:AR29"/>
    <mergeCell ref="AS29:AT29"/>
    <mergeCell ref="AU29:AV29"/>
    <mergeCell ref="AW29:AX29"/>
    <mergeCell ref="C30:D30"/>
    <mergeCell ref="E30:F30"/>
    <mergeCell ref="G30:H30"/>
    <mergeCell ref="I30:J30"/>
    <mergeCell ref="K30:L30"/>
    <mergeCell ref="M30:N30"/>
    <mergeCell ref="AY29:AZ29"/>
    <mergeCell ref="BA29:BB29"/>
    <mergeCell ref="BC29:BD29"/>
    <mergeCell ref="AA29:AB29"/>
    <mergeCell ref="AC29:AD29"/>
    <mergeCell ref="AE29:AF29"/>
    <mergeCell ref="AG29:AH29"/>
    <mergeCell ref="AI29:AJ29"/>
    <mergeCell ref="AK29:AL29"/>
    <mergeCell ref="O29:P29"/>
    <mergeCell ref="AA30:AB30"/>
    <mergeCell ref="AC30:AD30"/>
    <mergeCell ref="AE30:AF30"/>
    <mergeCell ref="AG30:AH30"/>
    <mergeCell ref="AI30:AJ30"/>
    <mergeCell ref="AK30:AL30"/>
    <mergeCell ref="O30:P30"/>
    <mergeCell ref="Q30:R30"/>
    <mergeCell ref="S30:T30"/>
    <mergeCell ref="U30:V30"/>
    <mergeCell ref="W30:X30"/>
    <mergeCell ref="Y30:Z30"/>
    <mergeCell ref="AY30:AZ30"/>
    <mergeCell ref="BA30:BB30"/>
    <mergeCell ref="BC30:BD30"/>
    <mergeCell ref="BE30:BF30"/>
    <mergeCell ref="BG30:BH30"/>
    <mergeCell ref="BI30:BJ30"/>
    <mergeCell ref="AM30:AN30"/>
    <mergeCell ref="AO30:AP30"/>
    <mergeCell ref="AQ30:AR30"/>
    <mergeCell ref="AS30:AT30"/>
    <mergeCell ref="AU30:AV30"/>
    <mergeCell ref="AW30:AX30"/>
    <mergeCell ref="U31:V31"/>
    <mergeCell ref="W31:X31"/>
    <mergeCell ref="Y31:Z31"/>
    <mergeCell ref="C31:D31"/>
    <mergeCell ref="E31:F31"/>
    <mergeCell ref="G31:H31"/>
    <mergeCell ref="I31:J31"/>
    <mergeCell ref="K31:L31"/>
    <mergeCell ref="M31:N31"/>
    <mergeCell ref="I32:J32"/>
    <mergeCell ref="K32:L32"/>
    <mergeCell ref="M32:N32"/>
    <mergeCell ref="AY31:AZ31"/>
    <mergeCell ref="BA31:BB31"/>
    <mergeCell ref="BC31:BD31"/>
    <mergeCell ref="BE31:BF31"/>
    <mergeCell ref="BG31:BH31"/>
    <mergeCell ref="BI31:BJ31"/>
    <mergeCell ref="AM31:AN31"/>
    <mergeCell ref="AO31:AP31"/>
    <mergeCell ref="AQ31:AR31"/>
    <mergeCell ref="AS31:AT31"/>
    <mergeCell ref="AU31:AV31"/>
    <mergeCell ref="AW31:AX31"/>
    <mergeCell ref="AA31:AB31"/>
    <mergeCell ref="AC31:AD31"/>
    <mergeCell ref="AE31:AF31"/>
    <mergeCell ref="AG31:AH31"/>
    <mergeCell ref="AI31:AJ31"/>
    <mergeCell ref="AK31:AL31"/>
    <mergeCell ref="O31:P31"/>
    <mergeCell ref="Q31:R31"/>
    <mergeCell ref="S31:T31"/>
    <mergeCell ref="BE32:BF32"/>
    <mergeCell ref="BG32:BH32"/>
    <mergeCell ref="BI32:BJ32"/>
    <mergeCell ref="AM32:AN32"/>
    <mergeCell ref="AO32:AP32"/>
    <mergeCell ref="AQ32:AR32"/>
    <mergeCell ref="AS32:AT32"/>
    <mergeCell ref="AU32:AV32"/>
    <mergeCell ref="AW32:AX32"/>
    <mergeCell ref="C33:D33"/>
    <mergeCell ref="E33:F33"/>
    <mergeCell ref="G33:H33"/>
    <mergeCell ref="I33:J33"/>
    <mergeCell ref="K33:L33"/>
    <mergeCell ref="M33:N33"/>
    <mergeCell ref="AY32:AZ32"/>
    <mergeCell ref="BA32:BB32"/>
    <mergeCell ref="BC32:BD32"/>
    <mergeCell ref="AA32:AB32"/>
    <mergeCell ref="AC32:AD32"/>
    <mergeCell ref="AE32:AF32"/>
    <mergeCell ref="AG32:AH32"/>
    <mergeCell ref="AI32:AJ32"/>
    <mergeCell ref="AK32:AL32"/>
    <mergeCell ref="O32:P32"/>
    <mergeCell ref="Q32:R32"/>
    <mergeCell ref="S32:T32"/>
    <mergeCell ref="U32:V32"/>
    <mergeCell ref="W32:X32"/>
    <mergeCell ref="Y32:Z32"/>
    <mergeCell ref="C32:D32"/>
    <mergeCell ref="E32:F32"/>
    <mergeCell ref="G32:H32"/>
    <mergeCell ref="AA33:AB33"/>
    <mergeCell ref="AC33:AD33"/>
    <mergeCell ref="AE33:AF33"/>
    <mergeCell ref="AG33:AH33"/>
    <mergeCell ref="AI33:AJ33"/>
    <mergeCell ref="AK33:AL33"/>
    <mergeCell ref="O33:P33"/>
    <mergeCell ref="Q33:R33"/>
    <mergeCell ref="S33:T33"/>
    <mergeCell ref="U33:V33"/>
    <mergeCell ref="W33:X33"/>
    <mergeCell ref="Y33:Z33"/>
    <mergeCell ref="AY33:AZ33"/>
    <mergeCell ref="BA33:BB33"/>
    <mergeCell ref="BC33:BD33"/>
    <mergeCell ref="BE33:BF33"/>
    <mergeCell ref="BG33:BH33"/>
    <mergeCell ref="BI33:BJ33"/>
    <mergeCell ref="AM33:AN33"/>
    <mergeCell ref="AO33:AP33"/>
    <mergeCell ref="AQ33:AR33"/>
    <mergeCell ref="AS33:AT33"/>
    <mergeCell ref="AU33:AV33"/>
    <mergeCell ref="AW33:AX33"/>
    <mergeCell ref="U34:V34"/>
    <mergeCell ref="W34:X34"/>
    <mergeCell ref="Y34:Z34"/>
    <mergeCell ref="C34:D34"/>
    <mergeCell ref="E34:F34"/>
    <mergeCell ref="G34:H34"/>
    <mergeCell ref="I34:J34"/>
    <mergeCell ref="K34:L34"/>
    <mergeCell ref="M34:N34"/>
    <mergeCell ref="I35:J35"/>
    <mergeCell ref="K35:L35"/>
    <mergeCell ref="M35:N35"/>
    <mergeCell ref="AY34:AZ34"/>
    <mergeCell ref="BA34:BB34"/>
    <mergeCell ref="BC34:BD34"/>
    <mergeCell ref="BE34:BF34"/>
    <mergeCell ref="BG34:BH34"/>
    <mergeCell ref="BI34:BJ34"/>
    <mergeCell ref="AM34:AN34"/>
    <mergeCell ref="AO34:AP34"/>
    <mergeCell ref="AQ34:AR34"/>
    <mergeCell ref="AS34:AT34"/>
    <mergeCell ref="AU34:AV34"/>
    <mergeCell ref="AW34:AX34"/>
    <mergeCell ref="AA34:AB34"/>
    <mergeCell ref="AC34:AD34"/>
    <mergeCell ref="AE34:AF34"/>
    <mergeCell ref="AG34:AH34"/>
    <mergeCell ref="AI34:AJ34"/>
    <mergeCell ref="AK34:AL34"/>
    <mergeCell ref="O34:P34"/>
    <mergeCell ref="Q34:R34"/>
    <mergeCell ref="S34:T34"/>
    <mergeCell ref="BE35:BF35"/>
    <mergeCell ref="BG35:BH35"/>
    <mergeCell ref="BI35:BJ35"/>
    <mergeCell ref="AM35:AN35"/>
    <mergeCell ref="AO35:AP35"/>
    <mergeCell ref="AQ35:AR35"/>
    <mergeCell ref="AS35:AT35"/>
    <mergeCell ref="AU35:AV35"/>
    <mergeCell ref="AW35:AX35"/>
    <mergeCell ref="A36:B36"/>
    <mergeCell ref="C36:D36"/>
    <mergeCell ref="E36:F36"/>
    <mergeCell ref="G36:H36"/>
    <mergeCell ref="I36:J36"/>
    <mergeCell ref="K36:L36"/>
    <mergeCell ref="AY35:AZ35"/>
    <mergeCell ref="BA35:BB35"/>
    <mergeCell ref="BC35:BD35"/>
    <mergeCell ref="AA35:AB35"/>
    <mergeCell ref="AC35:AD35"/>
    <mergeCell ref="AE35:AF35"/>
    <mergeCell ref="AG35:AH35"/>
    <mergeCell ref="AI35:AJ35"/>
    <mergeCell ref="AK35:AL35"/>
    <mergeCell ref="O35:P35"/>
    <mergeCell ref="Q35:R35"/>
    <mergeCell ref="S35:T35"/>
    <mergeCell ref="U35:V35"/>
    <mergeCell ref="W35:X35"/>
    <mergeCell ref="Y35:Z35"/>
    <mergeCell ref="C35:D35"/>
    <mergeCell ref="E35:F35"/>
    <mergeCell ref="G35:H35"/>
    <mergeCell ref="AC36:AD36"/>
    <mergeCell ref="AE36:AF36"/>
    <mergeCell ref="AG36:AH36"/>
    <mergeCell ref="AI36:AJ36"/>
    <mergeCell ref="M36:N36"/>
    <mergeCell ref="O36:P36"/>
    <mergeCell ref="Q36:R36"/>
    <mergeCell ref="S36:T36"/>
    <mergeCell ref="U36:V36"/>
    <mergeCell ref="W36:X36"/>
    <mergeCell ref="BI36:BJ36"/>
    <mergeCell ref="A37:B37"/>
    <mergeCell ref="C37:D37"/>
    <mergeCell ref="E37:F37"/>
    <mergeCell ref="G37:H37"/>
    <mergeCell ref="I37:J37"/>
    <mergeCell ref="K37:L37"/>
    <mergeCell ref="M37:N37"/>
    <mergeCell ref="O37:P37"/>
    <mergeCell ref="Q37:R37"/>
    <mergeCell ref="AW36:AX36"/>
    <mergeCell ref="AY36:AZ36"/>
    <mergeCell ref="BA36:BB36"/>
    <mergeCell ref="BC36:BD36"/>
    <mergeCell ref="BE36:BF36"/>
    <mergeCell ref="BG36:BH36"/>
    <mergeCell ref="AK36:AL36"/>
    <mergeCell ref="AM36:AN36"/>
    <mergeCell ref="AO36:AP36"/>
    <mergeCell ref="AQ36:AR36"/>
    <mergeCell ref="AS36:AT36"/>
    <mergeCell ref="AU36:AV36"/>
    <mergeCell ref="Y36:Z36"/>
    <mergeCell ref="AA36:AB36"/>
    <mergeCell ref="AE37:AF37"/>
    <mergeCell ref="AG37:AH37"/>
    <mergeCell ref="AI37:AJ37"/>
    <mergeCell ref="AK37:AL37"/>
    <mergeCell ref="AM37:AN37"/>
    <mergeCell ref="AO37:AP37"/>
    <mergeCell ref="S37:T37"/>
    <mergeCell ref="U37:V37"/>
    <mergeCell ref="W37:X37"/>
    <mergeCell ref="Y37:Z37"/>
    <mergeCell ref="AA37:AB37"/>
    <mergeCell ref="AC37:AD37"/>
    <mergeCell ref="BC37:BD37"/>
    <mergeCell ref="BE37:BF37"/>
    <mergeCell ref="BG37:BH37"/>
    <mergeCell ref="BI37:BJ37"/>
    <mergeCell ref="AQ37:AR37"/>
    <mergeCell ref="AS37:AT37"/>
    <mergeCell ref="AU37:AV37"/>
    <mergeCell ref="AW37:AX37"/>
    <mergeCell ref="AY37:AZ37"/>
    <mergeCell ref="BA37:BB37"/>
  </mergeCells>
  <conditionalFormatting sqref="C4:BJ4">
    <cfRule type="expression" dxfId="40" priority="109">
      <formula>C$4&lt;&gt;""</formula>
    </cfRule>
  </conditionalFormatting>
  <conditionalFormatting sqref="C9:BJ28">
    <cfRule type="expression" dxfId="39" priority="100">
      <formula>$A9=""</formula>
    </cfRule>
    <cfRule type="cellIs" dxfId="38" priority="102" operator="equal">
      <formula>$B$29</formula>
    </cfRule>
    <cfRule type="cellIs" dxfId="37" priority="103" operator="equal">
      <formula>$B$30</formula>
    </cfRule>
    <cfRule type="cellIs" dxfId="36" priority="104" operator="equal">
      <formula>$B$31</formula>
    </cfRule>
    <cfRule type="cellIs" dxfId="35" priority="105" operator="equal">
      <formula>$B$32</formula>
    </cfRule>
    <cfRule type="cellIs" dxfId="34" priority="106" operator="equal">
      <formula>$B$33</formula>
    </cfRule>
    <cfRule type="cellIs" dxfId="33" priority="107" operator="equal">
      <formula>$B$34</formula>
    </cfRule>
    <cfRule type="cellIs" dxfId="32" priority="108"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1" id="{B18F8D15-0538-41FE-A5EC-183FEE7A426E}">
            <xm:f>OR(WEEKDAY(C$6,2)&gt;5,COUNTIF(PARAMETRES!$G$3:$G$27,C$6)&gt;0)</xm:f>
            <x14:dxf>
              <fill>
                <patternFill>
                  <bgColor theme="4" tint="0.79998168889431442"/>
                </patternFill>
              </fill>
            </x14:dxf>
          </x14:cfRule>
          <xm:sqref>C5:BJ28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C9:BJ28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BL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OCTOBRE "&amp;PARAMETRES!D2</f>
        <v>PLANNING ABSENCES OCTOBRE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_xlfn.ISOWEEKNUM(DATE(PARAMETRES!$D$2,10,C5))</f>
        <v>40</v>
      </c>
      <c r="D4" s="216"/>
      <c r="E4" s="216" t="str">
        <f>IF(WEEKDAY(DATE(PARAMETRES!$D$2,10,E5),2)=1,_xlfn.ISOWEEKNUM(DATE(PARAMETRES!$D$2,10,E5)),"")</f>
        <v/>
      </c>
      <c r="F4" s="216"/>
      <c r="G4" s="216" t="str">
        <f>IF(WEEKDAY(DATE(PARAMETRES!$D$2,10,G5),2)=1,_xlfn.ISOWEEKNUM(DATE(PARAMETRES!$D$2,10,G5)),"")</f>
        <v/>
      </c>
      <c r="H4" s="216"/>
      <c r="I4" s="216" t="str">
        <f>IF(WEEKDAY(DATE(PARAMETRES!$D$2,10,I5),2)=1,_xlfn.ISOWEEKNUM(DATE(PARAMETRES!$D$2,10,I5)),"")</f>
        <v/>
      </c>
      <c r="J4" s="216"/>
      <c r="K4" s="216">
        <f>IF(WEEKDAY(DATE(PARAMETRES!$D$2,10,K5),2)=1,_xlfn.ISOWEEKNUM(DATE(PARAMETRES!$D$2,10,K5)),"")</f>
        <v>41</v>
      </c>
      <c r="L4" s="216"/>
      <c r="M4" s="216" t="str">
        <f>IF(WEEKDAY(DATE(PARAMETRES!$D$2,10,M5),2)=1,_xlfn.ISOWEEKNUM(DATE(PARAMETRES!$D$2,10,M5)),"")</f>
        <v/>
      </c>
      <c r="N4" s="216"/>
      <c r="O4" s="216" t="str">
        <f>IF(WEEKDAY(DATE(PARAMETRES!$D$2,10,O5),2)=1,_xlfn.ISOWEEKNUM(DATE(PARAMETRES!$D$2,10,O5)),"")</f>
        <v/>
      </c>
      <c r="P4" s="216"/>
      <c r="Q4" s="216" t="str">
        <f>IF(WEEKDAY(DATE(PARAMETRES!$D$2,10,Q5),2)=1,_xlfn.ISOWEEKNUM(DATE(PARAMETRES!$D$2,10,Q5)),"")</f>
        <v/>
      </c>
      <c r="R4" s="216"/>
      <c r="S4" s="216" t="str">
        <f>IF(WEEKDAY(DATE(PARAMETRES!$D$2,10,S5),2)=1,_xlfn.ISOWEEKNUM(DATE(PARAMETRES!$D$2,10,S5)),"")</f>
        <v/>
      </c>
      <c r="T4" s="216"/>
      <c r="U4" s="216" t="str">
        <f>IF(WEEKDAY(DATE(PARAMETRES!$D$2,10,U5),2)=1,_xlfn.ISOWEEKNUM(DATE(PARAMETRES!$D$2,10,U5)),"")</f>
        <v/>
      </c>
      <c r="V4" s="216"/>
      <c r="W4" s="216" t="str">
        <f>IF(WEEKDAY(DATE(PARAMETRES!$D$2,10,W5),2)=1,_xlfn.ISOWEEKNUM(DATE(PARAMETRES!$D$2,10,W5)),"")</f>
        <v/>
      </c>
      <c r="X4" s="216"/>
      <c r="Y4" s="216">
        <f>IF(WEEKDAY(DATE(PARAMETRES!$D$2,10,Y5),2)=1,_xlfn.ISOWEEKNUM(DATE(PARAMETRES!$D$2,10,Y5)),"")</f>
        <v>42</v>
      </c>
      <c r="Z4" s="216"/>
      <c r="AA4" s="216" t="str">
        <f>IF(WEEKDAY(DATE(PARAMETRES!$D$2,10,AA5),2)=1,_xlfn.ISOWEEKNUM(DATE(PARAMETRES!$D$2,10,AA5)),"")</f>
        <v/>
      </c>
      <c r="AB4" s="216"/>
      <c r="AC4" s="216" t="str">
        <f>IF(WEEKDAY(DATE(PARAMETRES!$D$2,10,AC5),2)=1,_xlfn.ISOWEEKNUM(DATE(PARAMETRES!$D$2,10,AC5)),"")</f>
        <v/>
      </c>
      <c r="AD4" s="216"/>
      <c r="AE4" s="216" t="str">
        <f>IF(WEEKDAY(DATE(PARAMETRES!$D$2,10,AE5),2)=1,_xlfn.ISOWEEKNUM(DATE(PARAMETRES!$D$2,10,AE5)),"")</f>
        <v/>
      </c>
      <c r="AF4" s="216"/>
      <c r="AG4" s="216" t="str">
        <f>IF(WEEKDAY(DATE(PARAMETRES!$D$2,10,AG5),2)=1,_xlfn.ISOWEEKNUM(DATE(PARAMETRES!$D$2,10,AG5)),"")</f>
        <v/>
      </c>
      <c r="AH4" s="216"/>
      <c r="AI4" s="216" t="str">
        <f>IF(WEEKDAY(DATE(PARAMETRES!$D$2,10,AI5),2)=1,_xlfn.ISOWEEKNUM(DATE(PARAMETRES!$D$2,10,AI5)),"")</f>
        <v/>
      </c>
      <c r="AJ4" s="216"/>
      <c r="AK4" s="216" t="str">
        <f>IF(WEEKDAY(DATE(PARAMETRES!$D$2,10,AK5),2)=1,_xlfn.ISOWEEKNUM(DATE(PARAMETRES!$D$2,10,AK5)),"")</f>
        <v/>
      </c>
      <c r="AL4" s="216"/>
      <c r="AM4" s="216">
        <f>IF(WEEKDAY(DATE(PARAMETRES!$D$2,10,AM5),2)=1,_xlfn.ISOWEEKNUM(DATE(PARAMETRES!$D$2,10,AM5)),"")</f>
        <v>43</v>
      </c>
      <c r="AN4" s="216"/>
      <c r="AO4" s="216" t="str">
        <f>IF(WEEKDAY(DATE(PARAMETRES!$D$2,10,AO5),2)=1,_xlfn.ISOWEEKNUM(DATE(PARAMETRES!$D$2,10,AO5)),"")</f>
        <v/>
      </c>
      <c r="AP4" s="216"/>
      <c r="AQ4" s="216" t="str">
        <f>IF(WEEKDAY(DATE(PARAMETRES!$D$2,10,AQ5),2)=1,_xlfn.ISOWEEKNUM(DATE(PARAMETRES!$D$2,10,AQ5)),"")</f>
        <v/>
      </c>
      <c r="AR4" s="216"/>
      <c r="AS4" s="216" t="str">
        <f>IF(WEEKDAY(DATE(PARAMETRES!$D$2,10,AS5),2)=1,_xlfn.ISOWEEKNUM(DATE(PARAMETRES!$D$2,10,AS5)),"")</f>
        <v/>
      </c>
      <c r="AT4" s="216"/>
      <c r="AU4" s="216" t="str">
        <f>IF(WEEKDAY(DATE(PARAMETRES!$D$2,10,AU5),2)=1,_xlfn.ISOWEEKNUM(DATE(PARAMETRES!$D$2,10,AU5)),"")</f>
        <v/>
      </c>
      <c r="AV4" s="216"/>
      <c r="AW4" s="216" t="str">
        <f>IF(WEEKDAY(DATE(PARAMETRES!$D$2,10,AW5),2)=1,_xlfn.ISOWEEKNUM(DATE(PARAMETRES!$D$2,10,AW5)),"")</f>
        <v/>
      </c>
      <c r="AX4" s="216"/>
      <c r="AY4" s="216" t="str">
        <f>IF(WEEKDAY(DATE(PARAMETRES!$D$2,10,AY5),2)=1,_xlfn.ISOWEEKNUM(DATE(PARAMETRES!$D$2,10,AY5)),"")</f>
        <v/>
      </c>
      <c r="AZ4" s="216"/>
      <c r="BA4" s="216">
        <f>IF(WEEKDAY(DATE(PARAMETRES!$D$2,10,BA5),2)=1,_xlfn.ISOWEEKNUM(DATE(PARAMETRES!$D$2,10,BA5)),"")</f>
        <v>44</v>
      </c>
      <c r="BB4" s="216"/>
      <c r="BC4" s="216" t="str">
        <f>IF(WEEKDAY(DATE(PARAMETRES!$D$2,10,BC5),2)=1,_xlfn.ISOWEEKNUM(DATE(PARAMETRES!$D$2,10,BC5)),"")</f>
        <v/>
      </c>
      <c r="BD4" s="216"/>
      <c r="BE4" s="216" t="str">
        <f>IF(WEEKDAY(DATE(PARAMETRES!$D$2,10,BE5),2)=1,_xlfn.ISOWEEKNUM(DATE(PARAMETRES!$D$2,10,BE5)),"")</f>
        <v/>
      </c>
      <c r="BF4" s="216"/>
      <c r="BG4" s="216" t="str">
        <f>IF(WEEKDAY(DATE(PARAMETRES!$D$2,10,BG5),2)=1,_xlfn.ISOWEEKNUM(DATE(PARAMETRES!$D$2,10,BG5)),"")</f>
        <v/>
      </c>
      <c r="BH4" s="216"/>
      <c r="BI4" s="216" t="str">
        <f>IF(WEEKDAY(DATE(PARAMETRES!$D$2,10,BI5),2)=1,_xlfn.ISOWEEKNUM(DATE(PARAMETRES!$D$2,10,BI5)),"")</f>
        <v/>
      </c>
      <c r="BJ4" s="216"/>
      <c r="BK4" s="217" t="str">
        <f>IF(WEEKDAY(DATE(PARAMETRES!$D$2,10,BK5),2)=1,_xlfn.ISOWEEKNUM(DATE(PARAMETRES!$D$2,10,BK5)),"")</f>
        <v/>
      </c>
      <c r="BL4" s="220"/>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DATE(PARAMETRES!$D$2,10,C5)</f>
        <v>46296</v>
      </c>
      <c r="D6" s="86">
        <f>DATE(PARAMETRES!$D$2,10,C5)</f>
        <v>46296</v>
      </c>
      <c r="E6" s="86">
        <f>DATE(PARAMETRES!$D$2,10,E5)</f>
        <v>46297</v>
      </c>
      <c r="F6" s="87">
        <f>DATE(PARAMETRES!$D$2,10,E5)</f>
        <v>46297</v>
      </c>
      <c r="G6" s="86">
        <f>DATE(PARAMETRES!$D$2,10,G5)</f>
        <v>46298</v>
      </c>
      <c r="H6" s="86">
        <f>DATE(PARAMETRES!$D$2,10,G5)</f>
        <v>46298</v>
      </c>
      <c r="I6" s="86">
        <f>DATE(PARAMETRES!$D$2,10,I5)</f>
        <v>46299</v>
      </c>
      <c r="J6" s="87">
        <f>DATE(PARAMETRES!$D$2,10,I5)</f>
        <v>46299</v>
      </c>
      <c r="K6" s="86">
        <f>DATE(PARAMETRES!$D$2,10,K5)</f>
        <v>46300</v>
      </c>
      <c r="L6" s="86">
        <f>DATE(PARAMETRES!$D$2,10,K5)</f>
        <v>46300</v>
      </c>
      <c r="M6" s="86">
        <f>DATE(PARAMETRES!$D$2,10,M5)</f>
        <v>46301</v>
      </c>
      <c r="N6" s="87">
        <f>DATE(PARAMETRES!$D$2,10,M5)</f>
        <v>46301</v>
      </c>
      <c r="O6" s="86">
        <f>DATE(PARAMETRES!$D$2,10,O5)</f>
        <v>46302</v>
      </c>
      <c r="P6" s="86">
        <f>DATE(PARAMETRES!$D$2,10,O5)</f>
        <v>46302</v>
      </c>
      <c r="Q6" s="86">
        <f>DATE(PARAMETRES!$D$2,10,Q5)</f>
        <v>46303</v>
      </c>
      <c r="R6" s="87">
        <f>DATE(PARAMETRES!$D$2,10,Q5)</f>
        <v>46303</v>
      </c>
      <c r="S6" s="86">
        <f>DATE(PARAMETRES!$D$2,10,S5)</f>
        <v>46304</v>
      </c>
      <c r="T6" s="86">
        <f>DATE(PARAMETRES!$D$2,10,S5)</f>
        <v>46304</v>
      </c>
      <c r="U6" s="86">
        <f>DATE(PARAMETRES!$D$2,10,U5)</f>
        <v>46305</v>
      </c>
      <c r="V6" s="87">
        <f>DATE(PARAMETRES!$D$2,10,U5)</f>
        <v>46305</v>
      </c>
      <c r="W6" s="86">
        <f>DATE(PARAMETRES!$D$2,10,W5)</f>
        <v>46306</v>
      </c>
      <c r="X6" s="86">
        <f>DATE(PARAMETRES!$D$2,10,W5)</f>
        <v>46306</v>
      </c>
      <c r="Y6" s="86">
        <f>DATE(PARAMETRES!$D$2,10,Y5)</f>
        <v>46307</v>
      </c>
      <c r="Z6" s="87">
        <f>DATE(PARAMETRES!$D$2,10,Y5)</f>
        <v>46307</v>
      </c>
      <c r="AA6" s="86">
        <f>DATE(PARAMETRES!$D$2,10,AA5)</f>
        <v>46308</v>
      </c>
      <c r="AB6" s="86">
        <f>DATE(PARAMETRES!$D$2,10,AA5)</f>
        <v>46308</v>
      </c>
      <c r="AC6" s="86">
        <f>DATE(PARAMETRES!$D$2,10,AC5)</f>
        <v>46309</v>
      </c>
      <c r="AD6" s="87">
        <f>DATE(PARAMETRES!$D$2,10,AC5)</f>
        <v>46309</v>
      </c>
      <c r="AE6" s="86">
        <f>DATE(PARAMETRES!$D$2,10,AE5)</f>
        <v>46310</v>
      </c>
      <c r="AF6" s="86">
        <f>DATE(PARAMETRES!$D$2,10,AE5)</f>
        <v>46310</v>
      </c>
      <c r="AG6" s="86">
        <f>DATE(PARAMETRES!$D$2,10,AG5)</f>
        <v>46311</v>
      </c>
      <c r="AH6" s="87">
        <f>DATE(PARAMETRES!$D$2,10,AG5)</f>
        <v>46311</v>
      </c>
      <c r="AI6" s="86">
        <f>DATE(PARAMETRES!$D$2,10,AI5)</f>
        <v>46312</v>
      </c>
      <c r="AJ6" s="86">
        <f>DATE(PARAMETRES!$D$2,10,AI5)</f>
        <v>46312</v>
      </c>
      <c r="AK6" s="86">
        <f>DATE(PARAMETRES!$D$2,10,AK5)</f>
        <v>46313</v>
      </c>
      <c r="AL6" s="87">
        <f>DATE(PARAMETRES!$D$2,10,AK5)</f>
        <v>46313</v>
      </c>
      <c r="AM6" s="86">
        <f>DATE(PARAMETRES!$D$2,10,AM5)</f>
        <v>46314</v>
      </c>
      <c r="AN6" s="86">
        <f>DATE(PARAMETRES!$D$2,10,AM5)</f>
        <v>46314</v>
      </c>
      <c r="AO6" s="86">
        <f>DATE(PARAMETRES!$D$2,10,AO5)</f>
        <v>46315</v>
      </c>
      <c r="AP6" s="87">
        <f>DATE(PARAMETRES!$D$2,10,AO5)</f>
        <v>46315</v>
      </c>
      <c r="AQ6" s="86">
        <f>DATE(PARAMETRES!$D$2,10,AQ5)</f>
        <v>46316</v>
      </c>
      <c r="AR6" s="86">
        <f>DATE(PARAMETRES!$D$2,10,AQ5)</f>
        <v>46316</v>
      </c>
      <c r="AS6" s="86">
        <f>DATE(PARAMETRES!$D$2,10,AS5)</f>
        <v>46317</v>
      </c>
      <c r="AT6" s="87">
        <f>DATE(PARAMETRES!$D$2,10,AS5)</f>
        <v>46317</v>
      </c>
      <c r="AU6" s="86">
        <f>DATE(PARAMETRES!$D$2,10,AU5)</f>
        <v>46318</v>
      </c>
      <c r="AV6" s="86">
        <f>DATE(PARAMETRES!$D$2,10,AU5)</f>
        <v>46318</v>
      </c>
      <c r="AW6" s="86">
        <f>DATE(PARAMETRES!$D$2,10,AW5)</f>
        <v>46319</v>
      </c>
      <c r="AX6" s="87">
        <f>DATE(PARAMETRES!$D$2,10,AW5)</f>
        <v>46319</v>
      </c>
      <c r="AY6" s="86">
        <f>DATE(PARAMETRES!$D$2,10,AY5)</f>
        <v>46320</v>
      </c>
      <c r="AZ6" s="86">
        <f>DATE(PARAMETRES!$D$2,10,AY5)</f>
        <v>46320</v>
      </c>
      <c r="BA6" s="86">
        <f>DATE(PARAMETRES!$D$2,10,BA5)</f>
        <v>46321</v>
      </c>
      <c r="BB6" s="87">
        <f>DATE(PARAMETRES!$D$2,10,BA5)</f>
        <v>46321</v>
      </c>
      <c r="BC6" s="86">
        <f>DATE(PARAMETRES!$D$2,10,BC5)</f>
        <v>46322</v>
      </c>
      <c r="BD6" s="86">
        <f>DATE(PARAMETRES!$D$2,10,BC5)</f>
        <v>46322</v>
      </c>
      <c r="BE6" s="86">
        <f>DATE(PARAMETRES!$D$2,10,BE5)</f>
        <v>46323</v>
      </c>
      <c r="BF6" s="87">
        <f>DATE(PARAMETRES!$D$2,10,BE5)</f>
        <v>46323</v>
      </c>
      <c r="BG6" s="86">
        <f>DATE(PARAMETRES!$D$2,10,BG5)</f>
        <v>46324</v>
      </c>
      <c r="BH6" s="86">
        <f>DATE(PARAMETRES!$D$2,10,BG5)</f>
        <v>46324</v>
      </c>
      <c r="BI6" s="86">
        <f>DATE(PARAMETRES!$D$2,10,BI5)</f>
        <v>46325</v>
      </c>
      <c r="BJ6" s="87">
        <f>DATE(PARAMETRES!$D$2,10,BI5)</f>
        <v>46325</v>
      </c>
      <c r="BK6" s="86">
        <f>DATE(PARAMETRES!$D$2,10,BK5)</f>
        <v>46326</v>
      </c>
      <c r="BL6" s="117">
        <f>DATE(PARAMETRES!$D$2,10,BK5)</f>
        <v>46326</v>
      </c>
    </row>
    <row r="7" spans="1:64">
      <c r="C7" s="194" t="str">
        <f>TEXT(DATE(PARAMETRES!$D$2,10,C5),"jjj")</f>
        <v>jeu</v>
      </c>
      <c r="D7" s="195"/>
      <c r="E7" s="194" t="str">
        <f>TEXT(DATE(PARAMETRES!$D$2,10,E5),"jjj")</f>
        <v>ven</v>
      </c>
      <c r="F7" s="195"/>
      <c r="G7" s="194" t="str">
        <f>TEXT(DATE(PARAMETRES!$D$2,10,G5),"jjj")</f>
        <v>sam</v>
      </c>
      <c r="H7" s="195"/>
      <c r="I7" s="194" t="str">
        <f>TEXT(DATE(PARAMETRES!$D$2,10,I5),"jjj")</f>
        <v>dim</v>
      </c>
      <c r="J7" s="195"/>
      <c r="K7" s="194" t="str">
        <f>TEXT(DATE(PARAMETRES!$D$2,10,K5),"jjj")</f>
        <v>lun</v>
      </c>
      <c r="L7" s="195"/>
      <c r="M7" s="194" t="str">
        <f>TEXT(DATE(PARAMETRES!$D$2,10,M5),"jjj")</f>
        <v>mar</v>
      </c>
      <c r="N7" s="195"/>
      <c r="O7" s="194" t="str">
        <f>TEXT(DATE(PARAMETRES!$D$2,10,O5),"jjj")</f>
        <v>mer</v>
      </c>
      <c r="P7" s="195"/>
      <c r="Q7" s="194" t="str">
        <f>TEXT(DATE(PARAMETRES!$D$2,10,Q5),"jjj")</f>
        <v>jeu</v>
      </c>
      <c r="R7" s="195"/>
      <c r="S7" s="194" t="str">
        <f>TEXT(DATE(PARAMETRES!$D$2,10,S5),"jjj")</f>
        <v>ven</v>
      </c>
      <c r="T7" s="195"/>
      <c r="U7" s="194" t="str">
        <f>TEXT(DATE(PARAMETRES!$D$2,10,U5),"jjj")</f>
        <v>sam</v>
      </c>
      <c r="V7" s="195"/>
      <c r="W7" s="194" t="str">
        <f>TEXT(DATE(PARAMETRES!$D$2,10,W5),"jjj")</f>
        <v>dim</v>
      </c>
      <c r="X7" s="195"/>
      <c r="Y7" s="194" t="str">
        <f>TEXT(DATE(PARAMETRES!$D$2,10,Y5),"jjj")</f>
        <v>lun</v>
      </c>
      <c r="Z7" s="195"/>
      <c r="AA7" s="194" t="str">
        <f>TEXT(DATE(PARAMETRES!$D$2,10,AA5),"jjj")</f>
        <v>mar</v>
      </c>
      <c r="AB7" s="195"/>
      <c r="AC7" s="194" t="str">
        <f>TEXT(DATE(PARAMETRES!$D$2,10,AC5),"jjj")</f>
        <v>mer</v>
      </c>
      <c r="AD7" s="195"/>
      <c r="AE7" s="194" t="str">
        <f>TEXT(DATE(PARAMETRES!$D$2,10,AE5),"jjj")</f>
        <v>jeu</v>
      </c>
      <c r="AF7" s="195"/>
      <c r="AG7" s="194" t="str">
        <f>TEXT(DATE(PARAMETRES!$D$2,10,AG5),"jjj")</f>
        <v>ven</v>
      </c>
      <c r="AH7" s="195"/>
      <c r="AI7" s="194" t="str">
        <f>TEXT(DATE(PARAMETRES!$D$2,10,AI5),"jjj")</f>
        <v>sam</v>
      </c>
      <c r="AJ7" s="195"/>
      <c r="AK7" s="194" t="str">
        <f>TEXT(DATE(PARAMETRES!$D$2,10,AK5),"jjj")</f>
        <v>dim</v>
      </c>
      <c r="AL7" s="195"/>
      <c r="AM7" s="194" t="str">
        <f>TEXT(DATE(PARAMETRES!$D$2,10,AM5),"jjj")</f>
        <v>lun</v>
      </c>
      <c r="AN7" s="195"/>
      <c r="AO7" s="194" t="str">
        <f>TEXT(DATE(PARAMETRES!$D$2,10,AO5),"jjj")</f>
        <v>mar</v>
      </c>
      <c r="AP7" s="195"/>
      <c r="AQ7" s="194" t="str">
        <f>TEXT(DATE(PARAMETRES!$D$2,10,AQ5),"jjj")</f>
        <v>mer</v>
      </c>
      <c r="AR7" s="195"/>
      <c r="AS7" s="194" t="str">
        <f>TEXT(DATE(PARAMETRES!$D$2,10,AS5),"jjj")</f>
        <v>jeu</v>
      </c>
      <c r="AT7" s="195"/>
      <c r="AU7" s="194" t="str">
        <f>TEXT(DATE(PARAMETRES!$D$2,10,AU5),"jjj")</f>
        <v>ven</v>
      </c>
      <c r="AV7" s="195"/>
      <c r="AW7" s="194" t="str">
        <f>TEXT(DATE(PARAMETRES!$D$2,10,AW5),"jjj")</f>
        <v>sam</v>
      </c>
      <c r="AX7" s="195"/>
      <c r="AY7" s="194" t="str">
        <f>TEXT(DATE(PARAMETRES!$D$2,10,AY5),"jjj")</f>
        <v>dim</v>
      </c>
      <c r="AZ7" s="195"/>
      <c r="BA7" s="194" t="str">
        <f>TEXT(DATE(PARAMETRES!$D$2,10,BA5),"jjj")</f>
        <v>lun</v>
      </c>
      <c r="BB7" s="195"/>
      <c r="BC7" s="194" t="str">
        <f>TEXT(DATE(PARAMETRES!$D$2,10,BC5),"jjj")</f>
        <v>mar</v>
      </c>
      <c r="BD7" s="195"/>
      <c r="BE7" s="194" t="str">
        <f>TEXT(DATE(PARAMETRES!$D$2,10,BE5),"jjj")</f>
        <v>mer</v>
      </c>
      <c r="BF7" s="195"/>
      <c r="BG7" s="194" t="str">
        <f>TEXT(DATE(PARAMETRES!$D$2,10,BG5),"jjj")</f>
        <v>jeu</v>
      </c>
      <c r="BH7" s="195"/>
      <c r="BI7" s="194" t="str">
        <f>TEXT(DATE(PARAMETRES!$D$2,10,BI5),"jjj")</f>
        <v>ven</v>
      </c>
      <c r="BJ7" s="195"/>
      <c r="BK7" s="235" t="str">
        <f>TEXT(DATE(PARAMETRES!$D$2,10,BK5),"jjj")</f>
        <v>sam</v>
      </c>
      <c r="BL7" s="236"/>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5"/>
      <c r="BL14" s="116"/>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5"/>
      <c r="BL15" s="116"/>
    </row>
    <row r="16" spans="1:64"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5"/>
      <c r="BL16" s="114"/>
    </row>
    <row r="17" spans="1:64"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5"/>
      <c r="BL17" s="116"/>
    </row>
    <row r="18" spans="1:64"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5"/>
      <c r="BL18" s="116"/>
    </row>
    <row r="19" spans="1:64"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c r="BK21" s="115"/>
      <c r="BL21" s="116"/>
    </row>
    <row r="22" spans="1:64"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c r="BK24" s="115"/>
      <c r="BL24" s="116"/>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f>IF(OR(WEEKDAY(C$6,2)&gt;5,COUNTIF(PARAMETRES!$G:$G,C$6)&gt;0),"",SUM(C29:D35))</f>
        <v>0</v>
      </c>
      <c r="D36" s="213"/>
      <c r="E36" s="212">
        <f>IF(OR(WEEKDAY(E$6,2)&gt;5,COUNTIF(PARAMETRES!$G:$G,E$6)&gt;0),"",SUM(E29:F35))</f>
        <v>0</v>
      </c>
      <c r="F36" s="213"/>
      <c r="G36" s="212" t="str">
        <f>IF(OR(WEEKDAY(G$6,2)&gt;5,COUNTIF(PARAMETRES!$G:$G,G$6)&gt;0),"",SUM(G29:H35))</f>
        <v/>
      </c>
      <c r="H36" s="213"/>
      <c r="I36" s="212" t="str">
        <f>IF(OR(WEEKDAY(I$6,2)&gt;5,COUNTIF(PARAMETRES!$G:$G,I$6)&gt;0),"",SUM(I29:J35))</f>
        <v/>
      </c>
      <c r="J36" s="213"/>
      <c r="K36" s="212">
        <f>IF(OR(WEEKDAY(K$6,2)&gt;5,COUNTIF(PARAMETRES!$G:$G,K$6)&gt;0),"",SUM(K29:L35))</f>
        <v>0</v>
      </c>
      <c r="L36" s="213"/>
      <c r="M36" s="212">
        <f>IF(OR(WEEKDAY(M$6,2)&gt;5,COUNTIF(PARAMETRES!$G:$G,M$6)&gt;0),"",SUM(M29:N35))</f>
        <v>0</v>
      </c>
      <c r="N36" s="213"/>
      <c r="O36" s="212">
        <f>IF(OR(WEEKDAY(O$6,2)&gt;5,COUNTIF(PARAMETRES!$G:$G,O$6)&gt;0),"",SUM(O29:P35))</f>
        <v>0</v>
      </c>
      <c r="P36" s="213"/>
      <c r="Q36" s="212">
        <f>IF(OR(WEEKDAY(Q$6,2)&gt;5,COUNTIF(PARAMETRES!$G:$G,Q$6)&gt;0),"",SUM(Q29:R35))</f>
        <v>0</v>
      </c>
      <c r="R36" s="213"/>
      <c r="S36" s="212">
        <f>IF(OR(WEEKDAY(S$6,2)&gt;5,COUNTIF(PARAMETRES!$G:$G,S$6)&gt;0),"",SUM(S29:T35))</f>
        <v>0</v>
      </c>
      <c r="T36" s="213"/>
      <c r="U36" s="212" t="str">
        <f>IF(OR(WEEKDAY(U$6,2)&gt;5,COUNTIF(PARAMETRES!$G:$G,U$6)&gt;0),"",SUM(U29:V35))</f>
        <v/>
      </c>
      <c r="V36" s="213"/>
      <c r="W36" s="212" t="str">
        <f>IF(OR(WEEKDAY(W$6,2)&gt;5,COUNTIF(PARAMETRES!$G:$G,W$6)&gt;0),"",SUM(W29:X35))</f>
        <v/>
      </c>
      <c r="X36" s="213"/>
      <c r="Y36" s="212">
        <f>IF(OR(WEEKDAY(Y$6,2)&gt;5,COUNTIF(PARAMETRES!$G:$G,Y$6)&gt;0),"",SUM(Y29:Z35))</f>
        <v>0</v>
      </c>
      <c r="Z36" s="213"/>
      <c r="AA36" s="212">
        <f>IF(OR(WEEKDAY(AA$6,2)&gt;5,COUNTIF(PARAMETRES!$G:$G,AA$6)&gt;0),"",SUM(AA29:AB35))</f>
        <v>0</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t="str">
        <f>IF(OR(WEEKDAY(AI$6,2)&gt;5,COUNTIF(PARAMETRES!$G:$G,AI$6)&gt;0),"",SUM(AI29:AJ35))</f>
        <v/>
      </c>
      <c r="AJ36" s="213"/>
      <c r="AK36" s="212" t="str">
        <f>IF(OR(WEEKDAY(AK$6,2)&gt;5,COUNTIF(PARAMETRES!$G:$G,AK$6)&gt;0),"",SUM(AK29:AL35))</f>
        <v/>
      </c>
      <c r="AL36" s="213"/>
      <c r="AM36" s="212">
        <f>IF(OR(WEEKDAY(AM$6,2)&gt;5,COUNTIF(PARAMETRES!$G:$G,AM$6)&gt;0),"",SUM(AM29:AN35))</f>
        <v>0</v>
      </c>
      <c r="AN36" s="213"/>
      <c r="AO36" s="212">
        <f>IF(OR(WEEKDAY(AO$6,2)&gt;5,COUNTIF(PARAMETRES!$G:$G,AO$6)&gt;0),"",SUM(AO29:AP35))</f>
        <v>0</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t="str">
        <f>IF(OR(WEEKDAY(AW$6,2)&gt;5,COUNTIF(PARAMETRES!$G:$G,AW$6)&gt;0),"",SUM(AW29:AX35))</f>
        <v/>
      </c>
      <c r="AX36" s="213"/>
      <c r="AY36" s="212" t="str">
        <f>IF(OR(WEEKDAY(AY$6,2)&gt;5,COUNTIF(PARAMETRES!$G:$G,AY$6)&gt;0),"",SUM(AY29:AZ35))</f>
        <v/>
      </c>
      <c r="AZ36" s="213"/>
      <c r="BA36" s="212">
        <f>IF(OR(WEEKDAY(BA$6,2)&gt;5,COUNTIF(PARAMETRES!$G:$G,BA$6)&gt;0),"",SUM(BA29:BB35))</f>
        <v>0</v>
      </c>
      <c r="BB36" s="213"/>
      <c r="BC36" s="212">
        <f>IF(OR(WEEKDAY(BC$6,2)&gt;5,COUNTIF(PARAMETRES!$G:$G,BC$6)&gt;0),"",SUM(BC29:BD35))</f>
        <v>0</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c r="BK36" s="212" t="str">
        <f>IF(OR(WEEKDAY(BK$6,2)&gt;5,COUNTIF(PARAMETRES!$G:$G,BK$6)&gt;0),"",SUM(BK29:BL35))</f>
        <v/>
      </c>
      <c r="BL36" s="213"/>
    </row>
    <row r="37" spans="1:64">
      <c r="A37" s="188" t="s">
        <v>27</v>
      </c>
      <c r="B37" s="189"/>
      <c r="C37" s="218">
        <f>IF(OR(WEEKDAY(C$6,2)&gt;5,COUNTIF(PARAMETRES!$G:$G,C$6)&gt;0),"",IFERROR(1-(C36/COUNTA($A$9:$A$28)),0)
)</f>
        <v>0</v>
      </c>
      <c r="D37" s="219"/>
      <c r="E37" s="218">
        <f>IF(OR(WEEKDAY(E$6,2)&gt;5,COUNTIF(PARAMETRES!$G:$G,E$6)&gt;0),"",IFERROR(1-(E36/COUNTA($A$9:$A$28)),0)
)</f>
        <v>0</v>
      </c>
      <c r="F37" s="219"/>
      <c r="G37" s="218" t="str">
        <f>IF(OR(WEEKDAY(G$6,2)&gt;5,COUNTIF(PARAMETRES!$G:$G,G$6)&gt;0),"",IFERROR(1-(G36/COUNTA($A$9:$A$28)),0)
)</f>
        <v/>
      </c>
      <c r="H37" s="219"/>
      <c r="I37" s="218" t="str">
        <f>IF(OR(WEEKDAY(I$6,2)&gt;5,COUNTIF(PARAMETRES!$G:$G,I$6)&gt;0),"",IFERROR(1-(I36/COUNTA($A$9:$A$28)),0)
)</f>
        <v/>
      </c>
      <c r="J37" s="219"/>
      <c r="K37" s="218">
        <f>IF(OR(WEEKDAY(K$6,2)&gt;5,COUNTIF(PARAMETRES!$G:$G,K$6)&gt;0),"",IFERROR(1-(K36/COUNTA($A$9:$A$28)),0)
)</f>
        <v>0</v>
      </c>
      <c r="L37" s="219"/>
      <c r="M37" s="218">
        <f>IF(OR(WEEKDAY(M$6,2)&gt;5,COUNTIF(PARAMETRES!$G:$G,M$6)&gt;0),"",IFERROR(1-(M36/COUNTA($A$9:$A$28)),0)
)</f>
        <v>0</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t="str">
        <f>IF(OR(WEEKDAY(U$6,2)&gt;5,COUNTIF(PARAMETRES!$G:$G,U$6)&gt;0),"",IFERROR(1-(U36/COUNTA($A$9:$A$28)),0)
)</f>
        <v/>
      </c>
      <c r="V37" s="219"/>
      <c r="W37" s="218" t="str">
        <f>IF(OR(WEEKDAY(W$6,2)&gt;5,COUNTIF(PARAMETRES!$G:$G,W$6)&gt;0),"",IFERROR(1-(W36/COUNTA($A$9:$A$28)),0)
)</f>
        <v/>
      </c>
      <c r="X37" s="219"/>
      <c r="Y37" s="218">
        <f>IF(OR(WEEKDAY(Y$6,2)&gt;5,COUNTIF(PARAMETRES!$G:$G,Y$6)&gt;0),"",IFERROR(1-(Y36/COUNTA($A$9:$A$28)),0)
)</f>
        <v>0</v>
      </c>
      <c r="Z37" s="219"/>
      <c r="AA37" s="218">
        <f>IF(OR(WEEKDAY(AA$6,2)&gt;5,COUNTIF(PARAMETRES!$G:$G,AA$6)&gt;0),"",IFERROR(1-(AA36/COUNTA($A$9:$A$28)),0)
)</f>
        <v>0</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t="str">
        <f>IF(OR(WEEKDAY(AI$6,2)&gt;5,COUNTIF(PARAMETRES!$G:$G,AI$6)&gt;0),"",IFERROR(1-(AI36/COUNTA($A$9:$A$28)),0)
)</f>
        <v/>
      </c>
      <c r="AJ37" s="219"/>
      <c r="AK37" s="218" t="str">
        <f>IF(OR(WEEKDAY(AK$6,2)&gt;5,COUNTIF(PARAMETRES!$G:$G,AK$6)&gt;0),"",IFERROR(1-(AK36/COUNTA($A$9:$A$28)),0)
)</f>
        <v/>
      </c>
      <c r="AL37" s="219"/>
      <c r="AM37" s="218">
        <f>IF(OR(WEEKDAY(AM$6,2)&gt;5,COUNTIF(PARAMETRES!$G:$G,AM$6)&gt;0),"",IFERROR(1-(AM36/COUNTA($A$9:$A$28)),0)
)</f>
        <v>0</v>
      </c>
      <c r="AN37" s="219"/>
      <c r="AO37" s="218">
        <f>IF(OR(WEEKDAY(AO$6,2)&gt;5,COUNTIF(PARAMETRES!$G:$G,AO$6)&gt;0),"",IFERROR(1-(AO36/COUNTA($A$9:$A$28)),0)
)</f>
        <v>0</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t="str">
        <f>IF(OR(WEEKDAY(AW$6,2)&gt;5,COUNTIF(PARAMETRES!$G:$G,AW$6)&gt;0),"",IFERROR(1-(AW36/COUNTA($A$9:$A$28)),0)
)</f>
        <v/>
      </c>
      <c r="AX37" s="219"/>
      <c r="AY37" s="218" t="str">
        <f>IF(OR(WEEKDAY(AY$6,2)&gt;5,COUNTIF(PARAMETRES!$G:$G,AY$6)&gt;0),"",IFERROR(1-(AY36/COUNTA($A$9:$A$28)),0)
)</f>
        <v/>
      </c>
      <c r="AZ37" s="219"/>
      <c r="BA37" s="218">
        <f>IF(OR(WEEKDAY(BA$6,2)&gt;5,COUNTIF(PARAMETRES!$G:$G,BA$6)&gt;0),"",IFERROR(1-(BA36/COUNTA($A$9:$A$28)),0)
)</f>
        <v>0</v>
      </c>
      <c r="BB37" s="219"/>
      <c r="BC37" s="218">
        <f>IF(OR(WEEKDAY(BC$6,2)&gt;5,COUNTIF(PARAMETRES!$G:$G,BC$6)&gt;0),"",IFERROR(1-(BC36/COUNTA($A$9:$A$28)),0)
)</f>
        <v>0</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c r="BK37" s="218" t="str">
        <f>IF(OR(WEEKDAY(BK$6,2)&gt;5,COUNTIF(PARAMETRES!$G:$G,BK$6)&gt;0),"",IFERROR(1-(BK36/COUNTA($A$9:$A$28)),0)
)</f>
        <v/>
      </c>
      <c r="BL37" s="219"/>
    </row>
    <row r="38" spans="1:64">
      <c r="B38" s="112"/>
    </row>
  </sheetData>
  <sheetProtection algorithmName="SHA-512" hashValue="0ty7ZKApiX/SaJ7y1OlogfdgImgsm3SABqAevAPyE8EZHm4k1UpKn1IxgKLSywQVv8kitw4+Nycg66AGnAb63w==" saltValue="SqoTHkif0bjWqzGV3lHLYg=="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30" priority="100">
      <formula>C$4&lt;&gt;""</formula>
    </cfRule>
  </conditionalFormatting>
  <conditionalFormatting sqref="C9:BL28">
    <cfRule type="expression" dxfId="29" priority="1">
      <formula>$A9=""</formula>
    </cfRule>
    <cfRule type="cellIs" dxfId="28" priority="3" operator="equal">
      <formula>$B$29</formula>
    </cfRule>
    <cfRule type="cellIs" dxfId="27" priority="4" operator="equal">
      <formula>$B$30</formula>
    </cfRule>
    <cfRule type="cellIs" dxfId="26" priority="5" operator="equal">
      <formula>$B$31</formula>
    </cfRule>
    <cfRule type="cellIs" dxfId="25" priority="6" operator="equal">
      <formula>$B$32</formula>
    </cfRule>
    <cfRule type="cellIs" dxfId="24" priority="7" operator="equal">
      <formula>$B$33</formula>
    </cfRule>
    <cfRule type="cellIs" dxfId="23" priority="8" operator="equal">
      <formula>$B$34</formula>
    </cfRule>
    <cfRule type="cellIs" dxfId="22" priority="9"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876DD6A3-2988-4788-9379-4C1AE93D44A7}">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BJ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2" ht="31.2" customHeight="1">
      <c r="A1" s="214" t="str">
        <f>"PLANNING ABSENCES NOVEMBRE "&amp;PARAMETRES!D2</f>
        <v>PLANNING ABSENCES NOVEMBRE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row>
    <row r="2" spans="1:62"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row>
    <row r="3" spans="1:62">
      <c r="C3" s="78"/>
      <c r="D3" s="78"/>
      <c r="E3" s="79"/>
      <c r="G3" s="79"/>
      <c r="H3" s="79"/>
      <c r="I3" s="79"/>
      <c r="J3" s="79"/>
      <c r="K3" s="79"/>
      <c r="L3" s="79"/>
      <c r="M3" s="79"/>
      <c r="N3" s="79"/>
      <c r="O3" s="79"/>
      <c r="P3" s="79"/>
      <c r="Q3" s="79"/>
      <c r="U3" s="80"/>
    </row>
    <row r="4" spans="1:62" s="81" customFormat="1">
      <c r="B4" s="82" t="s">
        <v>28</v>
      </c>
      <c r="C4" s="215">
        <f>_xlfn.ISOWEEKNUM(DATE(PARAMETRES!$D$2,11,C5))</f>
        <v>44</v>
      </c>
      <c r="D4" s="216"/>
      <c r="E4" s="216">
        <f>IF(WEEKDAY(DATE(PARAMETRES!$D$2,11,E5),2)=1,_xlfn.ISOWEEKNUM(DATE(PARAMETRES!$D$2,11,E5)),"")</f>
        <v>45</v>
      </c>
      <c r="F4" s="216"/>
      <c r="G4" s="216" t="str">
        <f>IF(WEEKDAY(DATE(PARAMETRES!$D$2,11,G5),2)=1,_xlfn.ISOWEEKNUM(DATE(PARAMETRES!$D$2,11,G5)),"")</f>
        <v/>
      </c>
      <c r="H4" s="216"/>
      <c r="I4" s="216" t="str">
        <f>IF(WEEKDAY(DATE(PARAMETRES!$D$2,11,I5),2)=1,_xlfn.ISOWEEKNUM(DATE(PARAMETRES!$D$2,11,I5)),"")</f>
        <v/>
      </c>
      <c r="J4" s="216"/>
      <c r="K4" s="216" t="str">
        <f>IF(WEEKDAY(DATE(PARAMETRES!$D$2,11,K5),2)=1,_xlfn.ISOWEEKNUM(DATE(PARAMETRES!$D$2,11,K5)),"")</f>
        <v/>
      </c>
      <c r="L4" s="216"/>
      <c r="M4" s="216" t="str">
        <f>IF(WEEKDAY(DATE(PARAMETRES!$D$2,11,M5),2)=1,_xlfn.ISOWEEKNUM(DATE(PARAMETRES!$D$2,11,M5)),"")</f>
        <v/>
      </c>
      <c r="N4" s="216"/>
      <c r="O4" s="216" t="str">
        <f>IF(WEEKDAY(DATE(PARAMETRES!$D$2,11,O5),2)=1,_xlfn.ISOWEEKNUM(DATE(PARAMETRES!$D$2,11,O5)),"")</f>
        <v/>
      </c>
      <c r="P4" s="216"/>
      <c r="Q4" s="216" t="str">
        <f>IF(WEEKDAY(DATE(PARAMETRES!$D$2,11,Q5),2)=1,_xlfn.ISOWEEKNUM(DATE(PARAMETRES!$D$2,11,Q5)),"")</f>
        <v/>
      </c>
      <c r="R4" s="216"/>
      <c r="S4" s="216">
        <f>IF(WEEKDAY(DATE(PARAMETRES!$D$2,11,S5),2)=1,_xlfn.ISOWEEKNUM(DATE(PARAMETRES!$D$2,11,S5)),"")</f>
        <v>46</v>
      </c>
      <c r="T4" s="216"/>
      <c r="U4" s="216" t="str">
        <f>IF(WEEKDAY(DATE(PARAMETRES!$D$2,11,U5),2)=1,_xlfn.ISOWEEKNUM(DATE(PARAMETRES!$D$2,11,U5)),"")</f>
        <v/>
      </c>
      <c r="V4" s="216"/>
      <c r="W4" s="216" t="str">
        <f>IF(WEEKDAY(DATE(PARAMETRES!$D$2,11,W5),2)=1,_xlfn.ISOWEEKNUM(DATE(PARAMETRES!$D$2,11,W5)),"")</f>
        <v/>
      </c>
      <c r="X4" s="216"/>
      <c r="Y4" s="216" t="str">
        <f>IF(WEEKDAY(DATE(PARAMETRES!$D$2,11,Y5),2)=1,_xlfn.ISOWEEKNUM(DATE(PARAMETRES!$D$2,11,Y5)),"")</f>
        <v/>
      </c>
      <c r="Z4" s="216"/>
      <c r="AA4" s="216" t="str">
        <f>IF(WEEKDAY(DATE(PARAMETRES!$D$2,11,AA5),2)=1,_xlfn.ISOWEEKNUM(DATE(PARAMETRES!$D$2,11,AA5)),"")</f>
        <v/>
      </c>
      <c r="AB4" s="216"/>
      <c r="AC4" s="216" t="str">
        <f>IF(WEEKDAY(DATE(PARAMETRES!$D$2,11,AC5),2)=1,_xlfn.ISOWEEKNUM(DATE(PARAMETRES!$D$2,11,AC5)),"")</f>
        <v/>
      </c>
      <c r="AD4" s="216"/>
      <c r="AE4" s="216" t="str">
        <f>IF(WEEKDAY(DATE(PARAMETRES!$D$2,11,AE5),2)=1,_xlfn.ISOWEEKNUM(DATE(PARAMETRES!$D$2,11,AE5)),"")</f>
        <v/>
      </c>
      <c r="AF4" s="216"/>
      <c r="AG4" s="216">
        <f>IF(WEEKDAY(DATE(PARAMETRES!$D$2,11,AG5),2)=1,_xlfn.ISOWEEKNUM(DATE(PARAMETRES!$D$2,11,AG5)),"")</f>
        <v>47</v>
      </c>
      <c r="AH4" s="216"/>
      <c r="AI4" s="216" t="str">
        <f>IF(WEEKDAY(DATE(PARAMETRES!$D$2,11,AI5),2)=1,_xlfn.ISOWEEKNUM(DATE(PARAMETRES!$D$2,11,AI5)),"")</f>
        <v/>
      </c>
      <c r="AJ4" s="216"/>
      <c r="AK4" s="216" t="str">
        <f>IF(WEEKDAY(DATE(PARAMETRES!$D$2,11,AK5),2)=1,_xlfn.ISOWEEKNUM(DATE(PARAMETRES!$D$2,11,AK5)),"")</f>
        <v/>
      </c>
      <c r="AL4" s="216"/>
      <c r="AM4" s="216" t="str">
        <f>IF(WEEKDAY(DATE(PARAMETRES!$D$2,11,AM5),2)=1,_xlfn.ISOWEEKNUM(DATE(PARAMETRES!$D$2,11,AM5)),"")</f>
        <v/>
      </c>
      <c r="AN4" s="216"/>
      <c r="AO4" s="216" t="str">
        <f>IF(WEEKDAY(DATE(PARAMETRES!$D$2,11,AO5),2)=1,_xlfn.ISOWEEKNUM(DATE(PARAMETRES!$D$2,11,AO5)),"")</f>
        <v/>
      </c>
      <c r="AP4" s="216"/>
      <c r="AQ4" s="216" t="str">
        <f>IF(WEEKDAY(DATE(PARAMETRES!$D$2,11,AQ5),2)=1,_xlfn.ISOWEEKNUM(DATE(PARAMETRES!$D$2,11,AQ5)),"")</f>
        <v/>
      </c>
      <c r="AR4" s="216"/>
      <c r="AS4" s="216" t="str">
        <f>IF(WEEKDAY(DATE(PARAMETRES!$D$2,11,AS5),2)=1,_xlfn.ISOWEEKNUM(DATE(PARAMETRES!$D$2,11,AS5)),"")</f>
        <v/>
      </c>
      <c r="AT4" s="216"/>
      <c r="AU4" s="216">
        <f>IF(WEEKDAY(DATE(PARAMETRES!$D$2,11,AU5),2)=1,_xlfn.ISOWEEKNUM(DATE(PARAMETRES!$D$2,11,AU5)),"")</f>
        <v>48</v>
      </c>
      <c r="AV4" s="216"/>
      <c r="AW4" s="216" t="str">
        <f>IF(WEEKDAY(DATE(PARAMETRES!$D$2,11,AW5),2)=1,_xlfn.ISOWEEKNUM(DATE(PARAMETRES!$D$2,11,AW5)),"")</f>
        <v/>
      </c>
      <c r="AX4" s="216"/>
      <c r="AY4" s="216" t="str">
        <f>IF(WEEKDAY(DATE(PARAMETRES!$D$2,11,AY5),2)=1,_xlfn.ISOWEEKNUM(DATE(PARAMETRES!$D$2,11,AY5)),"")</f>
        <v/>
      </c>
      <c r="AZ4" s="216"/>
      <c r="BA4" s="216" t="str">
        <f>IF(WEEKDAY(DATE(PARAMETRES!$D$2,11,BA5),2)=1,_xlfn.ISOWEEKNUM(DATE(PARAMETRES!$D$2,11,BA5)),"")</f>
        <v/>
      </c>
      <c r="BB4" s="216"/>
      <c r="BC4" s="216" t="str">
        <f>IF(WEEKDAY(DATE(PARAMETRES!$D$2,11,BC5),2)=1,_xlfn.ISOWEEKNUM(DATE(PARAMETRES!$D$2,11,BC5)),"")</f>
        <v/>
      </c>
      <c r="BD4" s="216"/>
      <c r="BE4" s="216" t="str">
        <f>IF(WEEKDAY(DATE(PARAMETRES!$D$2,11,BE5),2)=1,_xlfn.ISOWEEKNUM(DATE(PARAMETRES!$D$2,11,BE5)),"")</f>
        <v/>
      </c>
      <c r="BF4" s="216"/>
      <c r="BG4" s="216" t="str">
        <f>IF(WEEKDAY(DATE(PARAMETRES!$D$2,11,BG5),2)=1,_xlfn.ISOWEEKNUM(DATE(PARAMETRES!$D$2,11,BG5)),"")</f>
        <v/>
      </c>
      <c r="BH4" s="216"/>
      <c r="BI4" s="216">
        <f>IF(WEEKDAY(DATE(PARAMETRES!$D$2,11,BI5),2)=1,_xlfn.ISOWEEKNUM(DATE(PARAMETRES!$D$2,11,BI5)),"")</f>
        <v>49</v>
      </c>
      <c r="BJ4" s="234"/>
    </row>
    <row r="5" spans="1:62"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row>
    <row r="6" spans="1:62" s="83" customFormat="1" ht="14.4" hidden="1" customHeight="1">
      <c r="B6" s="85"/>
      <c r="C6" s="86">
        <f>DATE(PARAMETRES!$D$2,11,C5)</f>
        <v>46327</v>
      </c>
      <c r="D6" s="86">
        <f>DATE(PARAMETRES!$D$2,11,C5)</f>
        <v>46327</v>
      </c>
      <c r="E6" s="86">
        <f>DATE(PARAMETRES!$D$2,11,E5)</f>
        <v>46328</v>
      </c>
      <c r="F6" s="87">
        <f>DATE(PARAMETRES!$D$2,11,E5)</f>
        <v>46328</v>
      </c>
      <c r="G6" s="86">
        <f>DATE(PARAMETRES!$D$2,11,G5)</f>
        <v>46329</v>
      </c>
      <c r="H6" s="86">
        <f>DATE(PARAMETRES!$D$2,11,G5)</f>
        <v>46329</v>
      </c>
      <c r="I6" s="86">
        <f>DATE(PARAMETRES!$D$2,11,I5)</f>
        <v>46330</v>
      </c>
      <c r="J6" s="87">
        <f>DATE(PARAMETRES!$D$2,11,I5)</f>
        <v>46330</v>
      </c>
      <c r="K6" s="86">
        <f>DATE(PARAMETRES!$D$2,11,K5)</f>
        <v>46331</v>
      </c>
      <c r="L6" s="86">
        <f>DATE(PARAMETRES!$D$2,11,K5)</f>
        <v>46331</v>
      </c>
      <c r="M6" s="86">
        <f>DATE(PARAMETRES!$D$2,11,M5)</f>
        <v>46332</v>
      </c>
      <c r="N6" s="87">
        <f>DATE(PARAMETRES!$D$2,11,M5)</f>
        <v>46332</v>
      </c>
      <c r="O6" s="86">
        <f>DATE(PARAMETRES!$D$2,11,O5)</f>
        <v>46333</v>
      </c>
      <c r="P6" s="86">
        <f>DATE(PARAMETRES!$D$2,11,O5)</f>
        <v>46333</v>
      </c>
      <c r="Q6" s="86">
        <f>DATE(PARAMETRES!$D$2,11,Q5)</f>
        <v>46334</v>
      </c>
      <c r="R6" s="87">
        <f>DATE(PARAMETRES!$D$2,11,Q5)</f>
        <v>46334</v>
      </c>
      <c r="S6" s="86">
        <f>DATE(PARAMETRES!$D$2,11,S5)</f>
        <v>46335</v>
      </c>
      <c r="T6" s="86">
        <f>DATE(PARAMETRES!$D$2,11,S5)</f>
        <v>46335</v>
      </c>
      <c r="U6" s="86">
        <f>DATE(PARAMETRES!$D$2,11,U5)</f>
        <v>46336</v>
      </c>
      <c r="V6" s="87">
        <f>DATE(PARAMETRES!$D$2,11,U5)</f>
        <v>46336</v>
      </c>
      <c r="W6" s="86">
        <f>DATE(PARAMETRES!$D$2,11,W5)</f>
        <v>46337</v>
      </c>
      <c r="X6" s="86">
        <f>DATE(PARAMETRES!$D$2,11,W5)</f>
        <v>46337</v>
      </c>
      <c r="Y6" s="86">
        <f>DATE(PARAMETRES!$D$2,11,Y5)</f>
        <v>46338</v>
      </c>
      <c r="Z6" s="87">
        <f>DATE(PARAMETRES!$D$2,11,Y5)</f>
        <v>46338</v>
      </c>
      <c r="AA6" s="86">
        <f>DATE(PARAMETRES!$D$2,11,AA5)</f>
        <v>46339</v>
      </c>
      <c r="AB6" s="86">
        <f>DATE(PARAMETRES!$D$2,11,AA5)</f>
        <v>46339</v>
      </c>
      <c r="AC6" s="86">
        <f>DATE(PARAMETRES!$D$2,11,AC5)</f>
        <v>46340</v>
      </c>
      <c r="AD6" s="87">
        <f>DATE(PARAMETRES!$D$2,11,AC5)</f>
        <v>46340</v>
      </c>
      <c r="AE6" s="86">
        <f>DATE(PARAMETRES!$D$2,11,AE5)</f>
        <v>46341</v>
      </c>
      <c r="AF6" s="86">
        <f>DATE(PARAMETRES!$D$2,11,AE5)</f>
        <v>46341</v>
      </c>
      <c r="AG6" s="86">
        <f>DATE(PARAMETRES!$D$2,11,AG5)</f>
        <v>46342</v>
      </c>
      <c r="AH6" s="87">
        <f>DATE(PARAMETRES!$D$2,11,AG5)</f>
        <v>46342</v>
      </c>
      <c r="AI6" s="86">
        <f>DATE(PARAMETRES!$D$2,11,AI5)</f>
        <v>46343</v>
      </c>
      <c r="AJ6" s="86">
        <f>DATE(PARAMETRES!$D$2,11,AI5)</f>
        <v>46343</v>
      </c>
      <c r="AK6" s="86">
        <f>DATE(PARAMETRES!$D$2,11,AK5)</f>
        <v>46344</v>
      </c>
      <c r="AL6" s="87">
        <f>DATE(PARAMETRES!$D$2,11,AK5)</f>
        <v>46344</v>
      </c>
      <c r="AM6" s="86">
        <f>DATE(PARAMETRES!$D$2,11,AM5)</f>
        <v>46345</v>
      </c>
      <c r="AN6" s="86">
        <f>DATE(PARAMETRES!$D$2,11,AM5)</f>
        <v>46345</v>
      </c>
      <c r="AO6" s="86">
        <f>DATE(PARAMETRES!$D$2,11,AO5)</f>
        <v>46346</v>
      </c>
      <c r="AP6" s="87">
        <f>DATE(PARAMETRES!$D$2,11,AO5)</f>
        <v>46346</v>
      </c>
      <c r="AQ6" s="86">
        <f>DATE(PARAMETRES!$D$2,11,AQ5)</f>
        <v>46347</v>
      </c>
      <c r="AR6" s="86">
        <f>DATE(PARAMETRES!$D$2,11,AQ5)</f>
        <v>46347</v>
      </c>
      <c r="AS6" s="86">
        <f>DATE(PARAMETRES!$D$2,11,AS5)</f>
        <v>46348</v>
      </c>
      <c r="AT6" s="87">
        <f>DATE(PARAMETRES!$D$2,11,AS5)</f>
        <v>46348</v>
      </c>
      <c r="AU6" s="86">
        <f>DATE(PARAMETRES!$D$2,11,AU5)</f>
        <v>46349</v>
      </c>
      <c r="AV6" s="86">
        <f>DATE(PARAMETRES!$D$2,11,AU5)</f>
        <v>46349</v>
      </c>
      <c r="AW6" s="86">
        <f>DATE(PARAMETRES!$D$2,11,AW5)</f>
        <v>46350</v>
      </c>
      <c r="AX6" s="87">
        <f>DATE(PARAMETRES!$D$2,11,AW5)</f>
        <v>46350</v>
      </c>
      <c r="AY6" s="86">
        <f>DATE(PARAMETRES!$D$2,11,AY5)</f>
        <v>46351</v>
      </c>
      <c r="AZ6" s="86">
        <f>DATE(PARAMETRES!$D$2,11,AY5)</f>
        <v>46351</v>
      </c>
      <c r="BA6" s="86">
        <f>DATE(PARAMETRES!$D$2,11,BA5)</f>
        <v>46352</v>
      </c>
      <c r="BB6" s="87">
        <f>DATE(PARAMETRES!$D$2,11,BA5)</f>
        <v>46352</v>
      </c>
      <c r="BC6" s="86">
        <f>DATE(PARAMETRES!$D$2,11,BC5)</f>
        <v>46353</v>
      </c>
      <c r="BD6" s="86">
        <f>DATE(PARAMETRES!$D$2,11,BC5)</f>
        <v>46353</v>
      </c>
      <c r="BE6" s="86">
        <f>DATE(PARAMETRES!$D$2,11,BE5)</f>
        <v>46354</v>
      </c>
      <c r="BF6" s="87">
        <f>DATE(PARAMETRES!$D$2,11,BE5)</f>
        <v>46354</v>
      </c>
      <c r="BG6" s="86">
        <f>DATE(PARAMETRES!$D$2,11,BG5)</f>
        <v>46355</v>
      </c>
      <c r="BH6" s="86">
        <f>DATE(PARAMETRES!$D$2,11,BG5)</f>
        <v>46355</v>
      </c>
      <c r="BI6" s="86">
        <f>DATE(PARAMETRES!$D$2,11,BI5)</f>
        <v>46356</v>
      </c>
      <c r="BJ6" s="87">
        <f>DATE(PARAMETRES!$D$2,11,BI5)</f>
        <v>46356</v>
      </c>
    </row>
    <row r="7" spans="1:62">
      <c r="C7" s="194" t="str">
        <f>TEXT(DATE(PARAMETRES!$D$2,11,C5),"jjj")</f>
        <v>dim</v>
      </c>
      <c r="D7" s="195"/>
      <c r="E7" s="194" t="str">
        <f>TEXT(DATE(PARAMETRES!$D$2,11,E5),"jjj")</f>
        <v>lun</v>
      </c>
      <c r="F7" s="195"/>
      <c r="G7" s="194" t="str">
        <f>TEXT(DATE(PARAMETRES!$D$2,11,G5),"jjj")</f>
        <v>mar</v>
      </c>
      <c r="H7" s="195"/>
      <c r="I7" s="194" t="str">
        <f>TEXT(DATE(PARAMETRES!$D$2,11,I5),"jjj")</f>
        <v>mer</v>
      </c>
      <c r="J7" s="195"/>
      <c r="K7" s="194" t="str">
        <f>TEXT(DATE(PARAMETRES!$D$2,11,K5),"jjj")</f>
        <v>jeu</v>
      </c>
      <c r="L7" s="195"/>
      <c r="M7" s="194" t="str">
        <f>TEXT(DATE(PARAMETRES!$D$2,11,M5),"jjj")</f>
        <v>ven</v>
      </c>
      <c r="N7" s="195"/>
      <c r="O7" s="194" t="str">
        <f>TEXT(DATE(PARAMETRES!$D$2,11,O5),"jjj")</f>
        <v>sam</v>
      </c>
      <c r="P7" s="195"/>
      <c r="Q7" s="194" t="str">
        <f>TEXT(DATE(PARAMETRES!$D$2,11,Q5),"jjj")</f>
        <v>dim</v>
      </c>
      <c r="R7" s="195"/>
      <c r="S7" s="194" t="str">
        <f>TEXT(DATE(PARAMETRES!$D$2,11,S5),"jjj")</f>
        <v>lun</v>
      </c>
      <c r="T7" s="195"/>
      <c r="U7" s="194" t="str">
        <f>TEXT(DATE(PARAMETRES!$D$2,11,U5),"jjj")</f>
        <v>mar</v>
      </c>
      <c r="V7" s="195"/>
      <c r="W7" s="194" t="str">
        <f>TEXT(DATE(PARAMETRES!$D$2,11,W5),"jjj")</f>
        <v>mer</v>
      </c>
      <c r="X7" s="195"/>
      <c r="Y7" s="194" t="str">
        <f>TEXT(DATE(PARAMETRES!$D$2,11,Y5),"jjj")</f>
        <v>jeu</v>
      </c>
      <c r="Z7" s="195"/>
      <c r="AA7" s="194" t="str">
        <f>TEXT(DATE(PARAMETRES!$D$2,11,AA5),"jjj")</f>
        <v>ven</v>
      </c>
      <c r="AB7" s="195"/>
      <c r="AC7" s="194" t="str">
        <f>TEXT(DATE(PARAMETRES!$D$2,11,AC5),"jjj")</f>
        <v>sam</v>
      </c>
      <c r="AD7" s="195"/>
      <c r="AE7" s="194" t="str">
        <f>TEXT(DATE(PARAMETRES!$D$2,11,AE5),"jjj")</f>
        <v>dim</v>
      </c>
      <c r="AF7" s="195"/>
      <c r="AG7" s="194" t="str">
        <f>TEXT(DATE(PARAMETRES!$D$2,11,AG5),"jjj")</f>
        <v>lun</v>
      </c>
      <c r="AH7" s="195"/>
      <c r="AI7" s="194" t="str">
        <f>TEXT(DATE(PARAMETRES!$D$2,11,AI5),"jjj")</f>
        <v>mar</v>
      </c>
      <c r="AJ7" s="195"/>
      <c r="AK7" s="194" t="str">
        <f>TEXT(DATE(PARAMETRES!$D$2,11,AK5),"jjj")</f>
        <v>mer</v>
      </c>
      <c r="AL7" s="195"/>
      <c r="AM7" s="194" t="str">
        <f>TEXT(DATE(PARAMETRES!$D$2,11,AM5),"jjj")</f>
        <v>jeu</v>
      </c>
      <c r="AN7" s="195"/>
      <c r="AO7" s="194" t="str">
        <f>TEXT(DATE(PARAMETRES!$D$2,11,AO5),"jjj")</f>
        <v>ven</v>
      </c>
      <c r="AP7" s="195"/>
      <c r="AQ7" s="194" t="str">
        <f>TEXT(DATE(PARAMETRES!$D$2,11,AQ5),"jjj")</f>
        <v>sam</v>
      </c>
      <c r="AR7" s="195"/>
      <c r="AS7" s="194" t="str">
        <f>TEXT(DATE(PARAMETRES!$D$2,11,AS5),"jjj")</f>
        <v>dim</v>
      </c>
      <c r="AT7" s="195"/>
      <c r="AU7" s="194" t="str">
        <f>TEXT(DATE(PARAMETRES!$D$2,11,AU5),"jjj")</f>
        <v>lun</v>
      </c>
      <c r="AV7" s="195"/>
      <c r="AW7" s="194" t="str">
        <f>TEXT(DATE(PARAMETRES!$D$2,11,AW5),"jjj")</f>
        <v>mar</v>
      </c>
      <c r="AX7" s="195"/>
      <c r="AY7" s="194" t="str">
        <f>TEXT(DATE(PARAMETRES!$D$2,11,AY5),"jjj")</f>
        <v>mer</v>
      </c>
      <c r="AZ7" s="195"/>
      <c r="BA7" s="194" t="str">
        <f>TEXT(DATE(PARAMETRES!$D$2,11,BA5),"jjj")</f>
        <v>jeu</v>
      </c>
      <c r="BB7" s="195"/>
      <c r="BC7" s="194" t="str">
        <f>TEXT(DATE(PARAMETRES!$D$2,11,BC5),"jjj")</f>
        <v>ven</v>
      </c>
      <c r="BD7" s="195"/>
      <c r="BE7" s="194" t="str">
        <f>TEXT(DATE(PARAMETRES!$D$2,11,BE5),"jjj")</f>
        <v>sam</v>
      </c>
      <c r="BF7" s="195"/>
      <c r="BG7" s="194" t="str">
        <f>TEXT(DATE(PARAMETRES!$D$2,11,BG5),"jjj")</f>
        <v>dim</v>
      </c>
      <c r="BH7" s="195"/>
      <c r="BI7" s="194" t="str">
        <f>TEXT(DATE(PARAMETRES!$D$2,11,BI5),"jjj")</f>
        <v>lun</v>
      </c>
      <c r="BJ7" s="195"/>
    </row>
    <row r="8" spans="1:62"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row>
    <row r="9" spans="1:62"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row>
    <row r="10" spans="1:62"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row>
    <row r="11" spans="1:62"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row>
    <row r="12" spans="1:62" ht="15.6" thickTop="1" thickBot="1">
      <c r="A12" s="125"/>
      <c r="B12" s="126"/>
      <c r="C12" s="115"/>
      <c r="D12" s="116"/>
      <c r="E12" s="115"/>
      <c r="F12" s="114"/>
      <c r="G12" s="115"/>
      <c r="H12" s="114"/>
      <c r="I12" s="115"/>
      <c r="J12" s="114"/>
      <c r="K12" s="115"/>
      <c r="L12" s="114"/>
      <c r="M12" s="115"/>
      <c r="N12" s="114"/>
      <c r="O12" s="115"/>
      <c r="P12" s="114"/>
      <c r="Q12" s="115"/>
      <c r="R12" s="114"/>
      <c r="S12" s="115"/>
      <c r="T12" s="114"/>
      <c r="U12" s="115"/>
      <c r="V12" s="114"/>
      <c r="W12" s="115"/>
      <c r="X12" s="114"/>
      <c r="Y12" s="115"/>
      <c r="Z12" s="114"/>
      <c r="AA12" s="115"/>
      <c r="AB12" s="114"/>
      <c r="AC12" s="115"/>
      <c r="AD12" s="114"/>
      <c r="AE12" s="115"/>
      <c r="AF12" s="114"/>
      <c r="AG12" s="115"/>
      <c r="AH12" s="114"/>
      <c r="AI12" s="115"/>
      <c r="AJ12" s="114"/>
      <c r="AK12" s="115"/>
      <c r="AL12" s="114"/>
      <c r="AM12" s="115"/>
      <c r="AN12" s="114"/>
      <c r="AO12" s="115"/>
      <c r="AP12" s="114"/>
      <c r="AQ12" s="115"/>
      <c r="AR12" s="114"/>
      <c r="AS12" s="115"/>
      <c r="AT12" s="114"/>
      <c r="AU12" s="115"/>
      <c r="AV12" s="114"/>
      <c r="AW12" s="115"/>
      <c r="AX12" s="114"/>
      <c r="AY12" s="115"/>
      <c r="AZ12" s="114"/>
      <c r="BA12" s="115"/>
      <c r="BB12" s="114"/>
      <c r="BC12" s="115"/>
      <c r="BD12" s="114"/>
      <c r="BE12" s="115"/>
      <c r="BF12" s="114"/>
      <c r="BG12" s="115"/>
      <c r="BH12" s="114"/>
      <c r="BI12" s="115"/>
      <c r="BJ12" s="116"/>
    </row>
    <row r="13" spans="1:62"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row>
    <row r="14" spans="1:62"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row>
    <row r="15" spans="1:62"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row>
    <row r="16" spans="1:62"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row>
    <row r="17" spans="1:62"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row>
    <row r="18" spans="1:62"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row>
    <row r="19" spans="1:62"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row>
    <row r="20" spans="1:62"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row>
    <row r="21" spans="1:62"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row>
    <row r="22" spans="1:62"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row>
    <row r="23" spans="1:62"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row>
    <row r="24" spans="1:62"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row>
    <row r="25" spans="1:62"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row>
    <row r="26" spans="1:62"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row>
    <row r="27" spans="1:62"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row>
    <row r="28" spans="1:62"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row>
    <row r="29" spans="1:62"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row>
    <row r="30" spans="1:62" ht="15" thickBot="1">
      <c r="A30" s="99" t="str">
        <f>IF(PARAMETRES!B3="","",PARAMETRES!B3)</f>
        <v>Maladie</v>
      </c>
      <c r="B30" s="100" t="str">
        <f>IF(PARAMETRES!A3="","",PARAMETRES!A3)</f>
        <v>M</v>
      </c>
      <c r="C30" s="207" t="str">
        <f>IF($A$30="","",IF(COUNTIF(C9:C28,$B$30)/2+(COUNTIF(D9:D28,$B$30)/2)=0,"",COUNTIF(C9:C28,$B$30)/2+(COUNTIF(D9:D28,$B$30)/2)))</f>
        <v/>
      </c>
      <c r="D30" s="208"/>
      <c r="E30" s="207" t="str">
        <f t="shared" ref="E30" si="29">IF($A$30="","",IF(COUNTIF(E9:E28,$B$30)/2+(COUNTIF(F9:F28,$B$30)/2)=0,"",COUNTIF(E9:E28,$B$30)/2+(COUNTIF(F9:F28,$B$30)/2)))</f>
        <v/>
      </c>
      <c r="F30" s="208"/>
      <c r="G30" s="207" t="str">
        <f t="shared" ref="G30" si="30">IF($A$30="","",IF(COUNTIF(G9:G28,$B$30)/2+(COUNTIF(H9:H28,$B$30)/2)=0,"",COUNTIF(G9:G28,$B$30)/2+(COUNTIF(H9:H28,$B$30)/2)))</f>
        <v/>
      </c>
      <c r="H30" s="208"/>
      <c r="I30" s="207" t="str">
        <f t="shared" ref="I30" si="31">IF($A$30="","",IF(COUNTIF(I9:I28,$B$30)/2+(COUNTIF(J9:J28,$B$30)/2)=0,"",COUNTIF(I9:I28,$B$30)/2+(COUNTIF(J9:J28,$B$30)/2)))</f>
        <v/>
      </c>
      <c r="J30" s="208"/>
      <c r="K30" s="207" t="str">
        <f t="shared" ref="K30" si="32">IF($A$30="","",IF(COUNTIF(K9:K28,$B$30)/2+(COUNTIF(L9:L28,$B$30)/2)=0,"",COUNTIF(K9:K28,$B$30)/2+(COUNTIF(L9:L28,$B$30)/2)))</f>
        <v/>
      </c>
      <c r="L30" s="208"/>
      <c r="M30" s="207" t="str">
        <f t="shared" ref="M30" si="33">IF($A$30="","",IF(COUNTIF(M9:M28,$B$30)/2+(COUNTIF(N9:N28,$B$30)/2)=0,"",COUNTIF(M9:M28,$B$30)/2+(COUNTIF(N9:N28,$B$30)/2)))</f>
        <v/>
      </c>
      <c r="N30" s="208"/>
      <c r="O30" s="207" t="str">
        <f t="shared" ref="O30" si="34">IF($A$30="","",IF(COUNTIF(O9:O28,$B$30)/2+(COUNTIF(P9:P28,$B$30)/2)=0,"",COUNTIF(O9:O28,$B$30)/2+(COUNTIF(P9:P28,$B$30)/2)))</f>
        <v/>
      </c>
      <c r="P30" s="208"/>
      <c r="Q30" s="207" t="str">
        <f t="shared" ref="Q30" si="35">IF($A$30="","",IF(COUNTIF(Q9:Q28,$B$30)/2+(COUNTIF(R9:R28,$B$30)/2)=0,"",COUNTIF(Q9:Q28,$B$30)/2+(COUNTIF(R9:R28,$B$30)/2)))</f>
        <v/>
      </c>
      <c r="R30" s="208"/>
      <c r="S30" s="207" t="str">
        <f t="shared" ref="S30" si="36">IF($A$30="","",IF(COUNTIF(S9:S28,$B$30)/2+(COUNTIF(T9:T28,$B$30)/2)=0,"",COUNTIF(S9:S28,$B$30)/2+(COUNTIF(T9:T28,$B$30)/2)))</f>
        <v/>
      </c>
      <c r="T30" s="208"/>
      <c r="U30" s="207" t="str">
        <f t="shared" ref="U30" si="37">IF($A$30="","",IF(COUNTIF(U9:U28,$B$30)/2+(COUNTIF(V9:V28,$B$30)/2)=0,"",COUNTIF(U9:U28,$B$30)/2+(COUNTIF(V9:V28,$B$30)/2)))</f>
        <v/>
      </c>
      <c r="V30" s="208"/>
      <c r="W30" s="207" t="str">
        <f t="shared" ref="W30" si="38">IF($A$30="","",IF(COUNTIF(W9:W28,$B$30)/2+(COUNTIF(X9:X28,$B$30)/2)=0,"",COUNTIF(W9:W28,$B$30)/2+(COUNTIF(X9:X28,$B$30)/2)))</f>
        <v/>
      </c>
      <c r="X30" s="208"/>
      <c r="Y30" s="207" t="str">
        <f t="shared" ref="Y30" si="39">IF($A$30="","",IF(COUNTIF(Y9:Y28,$B$30)/2+(COUNTIF(Z9:Z28,$B$30)/2)=0,"",COUNTIF(Y9:Y28,$B$30)/2+(COUNTIF(Z9:Z28,$B$30)/2)))</f>
        <v/>
      </c>
      <c r="Z30" s="208"/>
      <c r="AA30" s="207" t="str">
        <f t="shared" ref="AA30" si="40">IF($A$30="","",IF(COUNTIF(AA9:AA28,$B$30)/2+(COUNTIF(AB9:AB28,$B$30)/2)=0,"",COUNTIF(AA9:AA28,$B$30)/2+(COUNTIF(AB9:AB28,$B$30)/2)))</f>
        <v/>
      </c>
      <c r="AB30" s="208"/>
      <c r="AC30" s="207" t="str">
        <f t="shared" ref="AC30" si="41">IF($A$30="","",IF(COUNTIF(AC9:AC28,$B$30)/2+(COUNTIF(AD9:AD28,$B$30)/2)=0,"",COUNTIF(AC9:AC28,$B$30)/2+(COUNTIF(AD9:AD28,$B$30)/2)))</f>
        <v/>
      </c>
      <c r="AD30" s="208"/>
      <c r="AE30" s="207" t="str">
        <f t="shared" ref="AE30" si="42">IF($A$30="","",IF(COUNTIF(AE9:AE28,$B$30)/2+(COUNTIF(AF9:AF28,$B$30)/2)=0,"",COUNTIF(AE9:AE28,$B$30)/2+(COUNTIF(AF9:AF28,$B$30)/2)))</f>
        <v/>
      </c>
      <c r="AF30" s="208"/>
      <c r="AG30" s="207" t="str">
        <f t="shared" ref="AG30" si="43">IF($A$30="","",IF(COUNTIF(AG9:AG28,$B$30)/2+(COUNTIF(AH9:AH28,$B$30)/2)=0,"",COUNTIF(AG9:AG28,$B$30)/2+(COUNTIF(AH9:AH28,$B$30)/2)))</f>
        <v/>
      </c>
      <c r="AH30" s="208"/>
      <c r="AI30" s="207" t="str">
        <f t="shared" ref="AI30" si="44">IF($A$30="","",IF(COUNTIF(AI9:AI28,$B$30)/2+(COUNTIF(AJ9:AJ28,$B$30)/2)=0,"",COUNTIF(AI9:AI28,$B$30)/2+(COUNTIF(AJ9:AJ28,$B$30)/2)))</f>
        <v/>
      </c>
      <c r="AJ30" s="208"/>
      <c r="AK30" s="207" t="str">
        <f t="shared" ref="AK30" si="45">IF($A$30="","",IF(COUNTIF(AK9:AK28,$B$30)/2+(COUNTIF(AL9:AL28,$B$30)/2)=0,"",COUNTIF(AK9:AK28,$B$30)/2+(COUNTIF(AL9:AL28,$B$30)/2)))</f>
        <v/>
      </c>
      <c r="AL30" s="208"/>
      <c r="AM30" s="207" t="str">
        <f t="shared" ref="AM30" si="46">IF($A$30="","",IF(COUNTIF(AM9:AM28,$B$30)/2+(COUNTIF(AN9:AN28,$B$30)/2)=0,"",COUNTIF(AM9:AM28,$B$30)/2+(COUNTIF(AN9:AN28,$B$30)/2)))</f>
        <v/>
      </c>
      <c r="AN30" s="208"/>
      <c r="AO30" s="207" t="str">
        <f t="shared" ref="AO30" si="47">IF($A$30="","",IF(COUNTIF(AO9:AO28,$B$30)/2+(COUNTIF(AP9:AP28,$B$30)/2)=0,"",COUNTIF(AO9:AO28,$B$30)/2+(COUNTIF(AP9:AP28,$B$30)/2)))</f>
        <v/>
      </c>
      <c r="AP30" s="208"/>
      <c r="AQ30" s="207" t="str">
        <f t="shared" ref="AQ30" si="48">IF($A$30="","",IF(COUNTIF(AQ9:AQ28,$B$30)/2+(COUNTIF(AR9:AR28,$B$30)/2)=0,"",COUNTIF(AQ9:AQ28,$B$30)/2+(COUNTIF(AR9:AR28,$B$30)/2)))</f>
        <v/>
      </c>
      <c r="AR30" s="208"/>
      <c r="AS30" s="207" t="str">
        <f t="shared" ref="AS30" si="49">IF($A$30="","",IF(COUNTIF(AS9:AS28,$B$30)/2+(COUNTIF(AT9:AT28,$B$30)/2)=0,"",COUNTIF(AS9:AS28,$B$30)/2+(COUNTIF(AT9:AT28,$B$30)/2)))</f>
        <v/>
      </c>
      <c r="AT30" s="208"/>
      <c r="AU30" s="207" t="str">
        <f t="shared" ref="AU30" si="50">IF($A$30="","",IF(COUNTIF(AU9:AU28,$B$30)/2+(COUNTIF(AV9:AV28,$B$30)/2)=0,"",COUNTIF(AU9:AU28,$B$30)/2+(COUNTIF(AV9:AV28,$B$30)/2)))</f>
        <v/>
      </c>
      <c r="AV30" s="208"/>
      <c r="AW30" s="207" t="str">
        <f t="shared" ref="AW30" si="51">IF($A$30="","",IF(COUNTIF(AW9:AW28,$B$30)/2+(COUNTIF(AX9:AX28,$B$30)/2)=0,"",COUNTIF(AW9:AW28,$B$30)/2+(COUNTIF(AX9:AX28,$B$30)/2)))</f>
        <v/>
      </c>
      <c r="AX30" s="208"/>
      <c r="AY30" s="207" t="str">
        <f t="shared" ref="AY30" si="52">IF($A$30="","",IF(COUNTIF(AY9:AY28,$B$30)/2+(COUNTIF(AZ9:AZ28,$B$30)/2)=0,"",COUNTIF(AY9:AY28,$B$30)/2+(COUNTIF(AZ9:AZ28,$B$30)/2)))</f>
        <v/>
      </c>
      <c r="AZ30" s="208"/>
      <c r="BA30" s="207" t="str">
        <f t="shared" ref="BA30" si="53">IF($A$30="","",IF(COUNTIF(BA9:BA28,$B$30)/2+(COUNTIF(BB9:BB28,$B$30)/2)=0,"",COUNTIF(BA9:BA28,$B$30)/2+(COUNTIF(BB9:BB28,$B$30)/2)))</f>
        <v/>
      </c>
      <c r="BB30" s="208"/>
      <c r="BC30" s="207" t="str">
        <f t="shared" ref="BC30" si="54">IF($A$30="","",IF(COUNTIF(BC9:BC28,$B$30)/2+(COUNTIF(BD9:BD28,$B$30)/2)=0,"",COUNTIF(BC9:BC28,$B$30)/2+(COUNTIF(BD9:BD28,$B$30)/2)))</f>
        <v/>
      </c>
      <c r="BD30" s="208"/>
      <c r="BE30" s="207" t="str">
        <f t="shared" ref="BE30" si="55">IF($A$30="","",IF(COUNTIF(BE9:BE28,$B$30)/2+(COUNTIF(BF9:BF28,$B$30)/2)=0,"",COUNTIF(BE9:BE28,$B$30)/2+(COUNTIF(BF9:BF28,$B$30)/2)))</f>
        <v/>
      </c>
      <c r="BF30" s="208"/>
      <c r="BG30" s="207" t="str">
        <f t="shared" ref="BG30" si="56">IF($A$30="","",IF(COUNTIF(BG9:BG28,$B$30)/2+(COUNTIF(BH9:BH28,$B$30)/2)=0,"",COUNTIF(BG9:BG28,$B$30)/2+(COUNTIF(BH9:BH28,$B$30)/2)))</f>
        <v/>
      </c>
      <c r="BH30" s="208"/>
      <c r="BI30" s="207" t="str">
        <f t="shared" ref="BI30" si="57">IF($A$30="","",IF(COUNTIF(BI9:BI28,$B$30)/2+(COUNTIF(BJ9:BJ28,$B$30)/2)=0,"",COUNTIF(BI9:BI28,$B$30)/2+(COUNTIF(BJ9:BJ28,$B$30)/2)))</f>
        <v/>
      </c>
      <c r="BJ30" s="208"/>
    </row>
    <row r="31" spans="1:62" ht="15" thickBot="1">
      <c r="A31" s="101" t="str">
        <f>IF(PARAMETRES!B4="","",PARAMETRES!B4)</f>
        <v>Congé</v>
      </c>
      <c r="B31" s="102" t="str">
        <f>IF(PARAMETRES!A4="","",PARAMETRES!A4)</f>
        <v>C</v>
      </c>
      <c r="C31" s="209" t="str">
        <f>IF($A$31="","",IF(COUNTIF(C9:C28,$B$31)/2+(COUNTIF(D9:D28,$B$31)/2)=0,"",COUNTIF(C9:C28,$B$31)/2+(COUNTIF(D9:D28,$B$31)/2)))</f>
        <v/>
      </c>
      <c r="D31" s="210"/>
      <c r="E31" s="209" t="str">
        <f t="shared" ref="E31" si="58">IF($A$31="","",IF(COUNTIF(E9:E28,$B$31)/2+(COUNTIF(F9:F28,$B$31)/2)=0,"",COUNTIF(E9:E28,$B$31)/2+(COUNTIF(F9:F28,$B$31)/2)))</f>
        <v/>
      </c>
      <c r="F31" s="210"/>
      <c r="G31" s="209" t="str">
        <f t="shared" ref="G31" si="59">IF($A$31="","",IF(COUNTIF(G9:G28,$B$31)/2+(COUNTIF(H9:H28,$B$31)/2)=0,"",COUNTIF(G9:G28,$B$31)/2+(COUNTIF(H9:H28,$B$31)/2)))</f>
        <v/>
      </c>
      <c r="H31" s="210"/>
      <c r="I31" s="209" t="str">
        <f t="shared" ref="I31" si="60">IF($A$31="","",IF(COUNTIF(I9:I28,$B$31)/2+(COUNTIF(J9:J28,$B$31)/2)=0,"",COUNTIF(I9:I28,$B$31)/2+(COUNTIF(J9:J28,$B$31)/2)))</f>
        <v/>
      </c>
      <c r="J31" s="210"/>
      <c r="K31" s="209" t="str">
        <f t="shared" ref="K31" si="61">IF($A$31="","",IF(COUNTIF(K9:K28,$B$31)/2+(COUNTIF(L9:L28,$B$31)/2)=0,"",COUNTIF(K9:K28,$B$31)/2+(COUNTIF(L9:L28,$B$31)/2)))</f>
        <v/>
      </c>
      <c r="L31" s="210"/>
      <c r="M31" s="209" t="str">
        <f t="shared" ref="M31" si="62">IF($A$31="","",IF(COUNTIF(M9:M28,$B$31)/2+(COUNTIF(N9:N28,$B$31)/2)=0,"",COUNTIF(M9:M28,$B$31)/2+(COUNTIF(N9:N28,$B$31)/2)))</f>
        <v/>
      </c>
      <c r="N31" s="210"/>
      <c r="O31" s="209" t="str">
        <f t="shared" ref="O31" si="63">IF($A$31="","",IF(COUNTIF(O9:O28,$B$31)/2+(COUNTIF(P9:P28,$B$31)/2)=0,"",COUNTIF(O9:O28,$B$31)/2+(COUNTIF(P9:P28,$B$31)/2)))</f>
        <v/>
      </c>
      <c r="P31" s="210"/>
      <c r="Q31" s="209" t="str">
        <f t="shared" ref="Q31" si="64">IF($A$31="","",IF(COUNTIF(Q9:Q28,$B$31)/2+(COUNTIF(R9:R28,$B$31)/2)=0,"",COUNTIF(Q9:Q28,$B$31)/2+(COUNTIF(R9:R28,$B$31)/2)))</f>
        <v/>
      </c>
      <c r="R31" s="210"/>
      <c r="S31" s="209" t="str">
        <f t="shared" ref="S31" si="65">IF($A$31="","",IF(COUNTIF(S9:S28,$B$31)/2+(COUNTIF(T9:T28,$B$31)/2)=0,"",COUNTIF(S9:S28,$B$31)/2+(COUNTIF(T9:T28,$B$31)/2)))</f>
        <v/>
      </c>
      <c r="T31" s="210"/>
      <c r="U31" s="209" t="str">
        <f t="shared" ref="U31" si="66">IF($A$31="","",IF(COUNTIF(U9:U28,$B$31)/2+(COUNTIF(V9:V28,$B$31)/2)=0,"",COUNTIF(U9:U28,$B$31)/2+(COUNTIF(V9:V28,$B$31)/2)))</f>
        <v/>
      </c>
      <c r="V31" s="210"/>
      <c r="W31" s="209" t="str">
        <f t="shared" ref="W31" si="67">IF($A$31="","",IF(COUNTIF(W9:W28,$B$31)/2+(COUNTIF(X9:X28,$B$31)/2)=0,"",COUNTIF(W9:W28,$B$31)/2+(COUNTIF(X9:X28,$B$31)/2)))</f>
        <v/>
      </c>
      <c r="X31" s="210"/>
      <c r="Y31" s="209" t="str">
        <f t="shared" ref="Y31" si="68">IF($A$31="","",IF(COUNTIF(Y9:Y28,$B$31)/2+(COUNTIF(Z9:Z28,$B$31)/2)=0,"",COUNTIF(Y9:Y28,$B$31)/2+(COUNTIF(Z9:Z28,$B$31)/2)))</f>
        <v/>
      </c>
      <c r="Z31" s="210"/>
      <c r="AA31" s="209" t="str">
        <f t="shared" ref="AA31" si="69">IF($A$31="","",IF(COUNTIF(AA9:AA28,$B$31)/2+(COUNTIF(AB9:AB28,$B$31)/2)=0,"",COUNTIF(AA9:AA28,$B$31)/2+(COUNTIF(AB9:AB28,$B$31)/2)))</f>
        <v/>
      </c>
      <c r="AB31" s="210"/>
      <c r="AC31" s="209" t="str">
        <f t="shared" ref="AC31" si="70">IF($A$31="","",IF(COUNTIF(AC9:AC28,$B$31)/2+(COUNTIF(AD9:AD28,$B$31)/2)=0,"",COUNTIF(AC9:AC28,$B$31)/2+(COUNTIF(AD9:AD28,$B$31)/2)))</f>
        <v/>
      </c>
      <c r="AD31" s="210"/>
      <c r="AE31" s="209" t="str">
        <f t="shared" ref="AE31" si="71">IF($A$31="","",IF(COUNTIF(AE9:AE28,$B$31)/2+(COUNTIF(AF9:AF28,$B$31)/2)=0,"",COUNTIF(AE9:AE28,$B$31)/2+(COUNTIF(AF9:AF28,$B$31)/2)))</f>
        <v/>
      </c>
      <c r="AF31" s="210"/>
      <c r="AG31" s="209" t="str">
        <f t="shared" ref="AG31" si="72">IF($A$31="","",IF(COUNTIF(AG9:AG28,$B$31)/2+(COUNTIF(AH9:AH28,$B$31)/2)=0,"",COUNTIF(AG9:AG28,$B$31)/2+(COUNTIF(AH9:AH28,$B$31)/2)))</f>
        <v/>
      </c>
      <c r="AH31" s="210"/>
      <c r="AI31" s="209" t="str">
        <f t="shared" ref="AI31" si="73">IF($A$31="","",IF(COUNTIF(AI9:AI28,$B$31)/2+(COUNTIF(AJ9:AJ28,$B$31)/2)=0,"",COUNTIF(AI9:AI28,$B$31)/2+(COUNTIF(AJ9:AJ28,$B$31)/2)))</f>
        <v/>
      </c>
      <c r="AJ31" s="210"/>
      <c r="AK31" s="209" t="str">
        <f t="shared" ref="AK31" si="74">IF($A$31="","",IF(COUNTIF(AK9:AK28,$B$31)/2+(COUNTIF(AL9:AL28,$B$31)/2)=0,"",COUNTIF(AK9:AK28,$B$31)/2+(COUNTIF(AL9:AL28,$B$31)/2)))</f>
        <v/>
      </c>
      <c r="AL31" s="210"/>
      <c r="AM31" s="209" t="str">
        <f t="shared" ref="AM31" si="75">IF($A$31="","",IF(COUNTIF(AM9:AM28,$B$31)/2+(COUNTIF(AN9:AN28,$B$31)/2)=0,"",COUNTIF(AM9:AM28,$B$31)/2+(COUNTIF(AN9:AN28,$B$31)/2)))</f>
        <v/>
      </c>
      <c r="AN31" s="210"/>
      <c r="AO31" s="209" t="str">
        <f t="shared" ref="AO31" si="76">IF($A$31="","",IF(COUNTIF(AO9:AO28,$B$31)/2+(COUNTIF(AP9:AP28,$B$31)/2)=0,"",COUNTIF(AO9:AO28,$B$31)/2+(COUNTIF(AP9:AP28,$B$31)/2)))</f>
        <v/>
      </c>
      <c r="AP31" s="210"/>
      <c r="AQ31" s="209" t="str">
        <f t="shared" ref="AQ31" si="77">IF($A$31="","",IF(COUNTIF(AQ9:AQ28,$B$31)/2+(COUNTIF(AR9:AR28,$B$31)/2)=0,"",COUNTIF(AQ9:AQ28,$B$31)/2+(COUNTIF(AR9:AR28,$B$31)/2)))</f>
        <v/>
      </c>
      <c r="AR31" s="210"/>
      <c r="AS31" s="209" t="str">
        <f t="shared" ref="AS31" si="78">IF($A$31="","",IF(COUNTIF(AS9:AS28,$B$31)/2+(COUNTIF(AT9:AT28,$B$31)/2)=0,"",COUNTIF(AS9:AS28,$B$31)/2+(COUNTIF(AT9:AT28,$B$31)/2)))</f>
        <v/>
      </c>
      <c r="AT31" s="210"/>
      <c r="AU31" s="209" t="str">
        <f t="shared" ref="AU31" si="79">IF($A$31="","",IF(COUNTIF(AU9:AU28,$B$31)/2+(COUNTIF(AV9:AV28,$B$31)/2)=0,"",COUNTIF(AU9:AU28,$B$31)/2+(COUNTIF(AV9:AV28,$B$31)/2)))</f>
        <v/>
      </c>
      <c r="AV31" s="210"/>
      <c r="AW31" s="209" t="str">
        <f t="shared" ref="AW31" si="80">IF($A$31="","",IF(COUNTIF(AW9:AW28,$B$31)/2+(COUNTIF(AX9:AX28,$B$31)/2)=0,"",COUNTIF(AW9:AW28,$B$31)/2+(COUNTIF(AX9:AX28,$B$31)/2)))</f>
        <v/>
      </c>
      <c r="AX31" s="210"/>
      <c r="AY31" s="209" t="str">
        <f t="shared" ref="AY31" si="81">IF($A$31="","",IF(COUNTIF(AY9:AY28,$B$31)/2+(COUNTIF(AZ9:AZ28,$B$31)/2)=0,"",COUNTIF(AY9:AY28,$B$31)/2+(COUNTIF(AZ9:AZ28,$B$31)/2)))</f>
        <v/>
      </c>
      <c r="AZ31" s="210"/>
      <c r="BA31" s="209" t="str">
        <f t="shared" ref="BA31" si="82">IF($A$31="","",IF(COUNTIF(BA9:BA28,$B$31)/2+(COUNTIF(BB9:BB28,$B$31)/2)=0,"",COUNTIF(BA9:BA28,$B$31)/2+(COUNTIF(BB9:BB28,$B$31)/2)))</f>
        <v/>
      </c>
      <c r="BB31" s="210"/>
      <c r="BC31" s="209" t="str">
        <f t="shared" ref="BC31" si="83">IF($A$31="","",IF(COUNTIF(BC9:BC28,$B$31)/2+(COUNTIF(BD9:BD28,$B$31)/2)=0,"",COUNTIF(BC9:BC28,$B$31)/2+(COUNTIF(BD9:BD28,$B$31)/2)))</f>
        <v/>
      </c>
      <c r="BD31" s="210"/>
      <c r="BE31" s="209" t="str">
        <f t="shared" ref="BE31" si="84">IF($A$31="","",IF(COUNTIF(BE9:BE28,$B$31)/2+(COUNTIF(BF9:BF28,$B$31)/2)=0,"",COUNTIF(BE9:BE28,$B$31)/2+(COUNTIF(BF9:BF28,$B$31)/2)))</f>
        <v/>
      </c>
      <c r="BF31" s="210"/>
      <c r="BG31" s="209" t="str">
        <f t="shared" ref="BG31" si="85">IF($A$31="","",IF(COUNTIF(BG9:BG28,$B$31)/2+(COUNTIF(BH9:BH28,$B$31)/2)=0,"",COUNTIF(BG9:BG28,$B$31)/2+(COUNTIF(BH9:BH28,$B$31)/2)))</f>
        <v/>
      </c>
      <c r="BH31" s="210"/>
      <c r="BI31" s="209" t="str">
        <f t="shared" ref="BI31" si="86">IF($A$31="","",IF(COUNTIF(BI9:BI28,$B$31)/2+(COUNTIF(BJ9:BJ28,$B$31)/2)=0,"",COUNTIF(BI9:BI28,$B$31)/2+(COUNTIF(BJ9:BJ28,$B$31)/2)))</f>
        <v/>
      </c>
      <c r="BJ31" s="210"/>
    </row>
    <row r="32" spans="1:62" ht="15" thickBot="1">
      <c r="A32" s="103" t="str">
        <f>IF(PARAMETRES!B5="","",PARAMETRES!B5)</f>
        <v>Absence</v>
      </c>
      <c r="B32" s="104" t="str">
        <f>IF(PARAMETRES!A5="","",PARAMETRES!A5)</f>
        <v>A</v>
      </c>
      <c r="C32" s="221" t="str">
        <f>IF($A$32="","",IF(COUNTIF(C9:C28,$B$32)/2+(COUNTIF(D9:D28,$B$32)/2)=0,"",COUNTIF(C9:C28,$B$32)/2+(COUNTIF(D9:D28,$B$32)/2)))</f>
        <v/>
      </c>
      <c r="D32" s="222"/>
      <c r="E32" s="221" t="str">
        <f t="shared" ref="E32" si="87">IF($A$32="","",IF(COUNTIF(E9:E28,$B$32)/2+(COUNTIF(F9:F28,$B$32)/2)=0,"",COUNTIF(E9:E28,$B$32)/2+(COUNTIF(F9:F28,$B$32)/2)))</f>
        <v/>
      </c>
      <c r="F32" s="222"/>
      <c r="G32" s="221" t="str">
        <f t="shared" ref="G32" si="88">IF($A$32="","",IF(COUNTIF(G9:G28,$B$32)/2+(COUNTIF(H9:H28,$B$32)/2)=0,"",COUNTIF(G9:G28,$B$32)/2+(COUNTIF(H9:H28,$B$32)/2)))</f>
        <v/>
      </c>
      <c r="H32" s="222"/>
      <c r="I32" s="221" t="str">
        <f t="shared" ref="I32" si="89">IF($A$32="","",IF(COUNTIF(I9:I28,$B$32)/2+(COUNTIF(J9:J28,$B$32)/2)=0,"",COUNTIF(I9:I28,$B$32)/2+(COUNTIF(J9:J28,$B$32)/2)))</f>
        <v/>
      </c>
      <c r="J32" s="222"/>
      <c r="K32" s="221" t="str">
        <f t="shared" ref="K32" si="90">IF($A$32="","",IF(COUNTIF(K9:K28,$B$32)/2+(COUNTIF(L9:L28,$B$32)/2)=0,"",COUNTIF(K9:K28,$B$32)/2+(COUNTIF(L9:L28,$B$32)/2)))</f>
        <v/>
      </c>
      <c r="L32" s="222"/>
      <c r="M32" s="221" t="str">
        <f t="shared" ref="M32" si="91">IF($A$32="","",IF(COUNTIF(M9:M28,$B$32)/2+(COUNTIF(N9:N28,$B$32)/2)=0,"",COUNTIF(M9:M28,$B$32)/2+(COUNTIF(N9:N28,$B$32)/2)))</f>
        <v/>
      </c>
      <c r="N32" s="222"/>
      <c r="O32" s="221" t="str">
        <f t="shared" ref="O32" si="92">IF($A$32="","",IF(COUNTIF(O9:O28,$B$32)/2+(COUNTIF(P9:P28,$B$32)/2)=0,"",COUNTIF(O9:O28,$B$32)/2+(COUNTIF(P9:P28,$B$32)/2)))</f>
        <v/>
      </c>
      <c r="P32" s="222"/>
      <c r="Q32" s="221" t="str">
        <f t="shared" ref="Q32" si="93">IF($A$32="","",IF(COUNTIF(Q9:Q28,$B$32)/2+(COUNTIF(R9:R28,$B$32)/2)=0,"",COUNTIF(Q9:Q28,$B$32)/2+(COUNTIF(R9:R28,$B$32)/2)))</f>
        <v/>
      </c>
      <c r="R32" s="222"/>
      <c r="S32" s="221" t="str">
        <f t="shared" ref="S32" si="94">IF($A$32="","",IF(COUNTIF(S9:S28,$B$32)/2+(COUNTIF(T9:T28,$B$32)/2)=0,"",COUNTIF(S9:S28,$B$32)/2+(COUNTIF(T9:T28,$B$32)/2)))</f>
        <v/>
      </c>
      <c r="T32" s="222"/>
      <c r="U32" s="221" t="str">
        <f t="shared" ref="U32" si="95">IF($A$32="","",IF(COUNTIF(U9:U28,$B$32)/2+(COUNTIF(V9:V28,$B$32)/2)=0,"",COUNTIF(U9:U28,$B$32)/2+(COUNTIF(V9:V28,$B$32)/2)))</f>
        <v/>
      </c>
      <c r="V32" s="222"/>
      <c r="W32" s="221" t="str">
        <f t="shared" ref="W32" si="96">IF($A$32="","",IF(COUNTIF(W9:W28,$B$32)/2+(COUNTIF(X9:X28,$B$32)/2)=0,"",COUNTIF(W9:W28,$B$32)/2+(COUNTIF(X9:X28,$B$32)/2)))</f>
        <v/>
      </c>
      <c r="X32" s="222"/>
      <c r="Y32" s="221" t="str">
        <f t="shared" ref="Y32" si="97">IF($A$32="","",IF(COUNTIF(Y9:Y28,$B$32)/2+(COUNTIF(Z9:Z28,$B$32)/2)=0,"",COUNTIF(Y9:Y28,$B$32)/2+(COUNTIF(Z9:Z28,$B$32)/2)))</f>
        <v/>
      </c>
      <c r="Z32" s="222"/>
      <c r="AA32" s="221" t="str">
        <f t="shared" ref="AA32" si="98">IF($A$32="","",IF(COUNTIF(AA9:AA28,$B$32)/2+(COUNTIF(AB9:AB28,$B$32)/2)=0,"",COUNTIF(AA9:AA28,$B$32)/2+(COUNTIF(AB9:AB28,$B$32)/2)))</f>
        <v/>
      </c>
      <c r="AB32" s="222"/>
      <c r="AC32" s="221" t="str">
        <f t="shared" ref="AC32" si="99">IF($A$32="","",IF(COUNTIF(AC9:AC28,$B$32)/2+(COUNTIF(AD9:AD28,$B$32)/2)=0,"",COUNTIF(AC9:AC28,$B$32)/2+(COUNTIF(AD9:AD28,$B$32)/2)))</f>
        <v/>
      </c>
      <c r="AD32" s="222"/>
      <c r="AE32" s="221" t="str">
        <f t="shared" ref="AE32" si="100">IF($A$32="","",IF(COUNTIF(AE9:AE28,$B$32)/2+(COUNTIF(AF9:AF28,$B$32)/2)=0,"",COUNTIF(AE9:AE28,$B$32)/2+(COUNTIF(AF9:AF28,$B$32)/2)))</f>
        <v/>
      </c>
      <c r="AF32" s="222"/>
      <c r="AG32" s="221" t="str">
        <f t="shared" ref="AG32" si="101">IF($A$32="","",IF(COUNTIF(AG9:AG28,$B$32)/2+(COUNTIF(AH9:AH28,$B$32)/2)=0,"",COUNTIF(AG9:AG28,$B$32)/2+(COUNTIF(AH9:AH28,$B$32)/2)))</f>
        <v/>
      </c>
      <c r="AH32" s="222"/>
      <c r="AI32" s="221" t="str">
        <f t="shared" ref="AI32" si="102">IF($A$32="","",IF(COUNTIF(AI9:AI28,$B$32)/2+(COUNTIF(AJ9:AJ28,$B$32)/2)=0,"",COUNTIF(AI9:AI28,$B$32)/2+(COUNTIF(AJ9:AJ28,$B$32)/2)))</f>
        <v/>
      </c>
      <c r="AJ32" s="222"/>
      <c r="AK32" s="221" t="str">
        <f t="shared" ref="AK32" si="103">IF($A$32="","",IF(COUNTIF(AK9:AK28,$B$32)/2+(COUNTIF(AL9:AL28,$B$32)/2)=0,"",COUNTIF(AK9:AK28,$B$32)/2+(COUNTIF(AL9:AL28,$B$32)/2)))</f>
        <v/>
      </c>
      <c r="AL32" s="222"/>
      <c r="AM32" s="221" t="str">
        <f t="shared" ref="AM32" si="104">IF($A$32="","",IF(COUNTIF(AM9:AM28,$B$32)/2+(COUNTIF(AN9:AN28,$B$32)/2)=0,"",COUNTIF(AM9:AM28,$B$32)/2+(COUNTIF(AN9:AN28,$B$32)/2)))</f>
        <v/>
      </c>
      <c r="AN32" s="222"/>
      <c r="AO32" s="221" t="str">
        <f t="shared" ref="AO32" si="105">IF($A$32="","",IF(COUNTIF(AO9:AO28,$B$32)/2+(COUNTIF(AP9:AP28,$B$32)/2)=0,"",COUNTIF(AO9:AO28,$B$32)/2+(COUNTIF(AP9:AP28,$B$32)/2)))</f>
        <v/>
      </c>
      <c r="AP32" s="222"/>
      <c r="AQ32" s="221" t="str">
        <f t="shared" ref="AQ32" si="106">IF($A$32="","",IF(COUNTIF(AQ9:AQ28,$B$32)/2+(COUNTIF(AR9:AR28,$B$32)/2)=0,"",COUNTIF(AQ9:AQ28,$B$32)/2+(COUNTIF(AR9:AR28,$B$32)/2)))</f>
        <v/>
      </c>
      <c r="AR32" s="222"/>
      <c r="AS32" s="221" t="str">
        <f t="shared" ref="AS32" si="107">IF($A$32="","",IF(COUNTIF(AS9:AS28,$B$32)/2+(COUNTIF(AT9:AT28,$B$32)/2)=0,"",COUNTIF(AS9:AS28,$B$32)/2+(COUNTIF(AT9:AT28,$B$32)/2)))</f>
        <v/>
      </c>
      <c r="AT32" s="222"/>
      <c r="AU32" s="221" t="str">
        <f t="shared" ref="AU32" si="108">IF($A$32="","",IF(COUNTIF(AU9:AU28,$B$32)/2+(COUNTIF(AV9:AV28,$B$32)/2)=0,"",COUNTIF(AU9:AU28,$B$32)/2+(COUNTIF(AV9:AV28,$B$32)/2)))</f>
        <v/>
      </c>
      <c r="AV32" s="222"/>
      <c r="AW32" s="221" t="str">
        <f t="shared" ref="AW32" si="109">IF($A$32="","",IF(COUNTIF(AW9:AW28,$B$32)/2+(COUNTIF(AX9:AX28,$B$32)/2)=0,"",COUNTIF(AW9:AW28,$B$32)/2+(COUNTIF(AX9:AX28,$B$32)/2)))</f>
        <v/>
      </c>
      <c r="AX32" s="222"/>
      <c r="AY32" s="221" t="str">
        <f t="shared" ref="AY32" si="110">IF($A$32="","",IF(COUNTIF(AY9:AY28,$B$32)/2+(COUNTIF(AZ9:AZ28,$B$32)/2)=0,"",COUNTIF(AY9:AY28,$B$32)/2+(COUNTIF(AZ9:AZ28,$B$32)/2)))</f>
        <v/>
      </c>
      <c r="AZ32" s="222"/>
      <c r="BA32" s="221" t="str">
        <f t="shared" ref="BA32" si="111">IF($A$32="","",IF(COUNTIF(BA9:BA28,$B$32)/2+(COUNTIF(BB9:BB28,$B$32)/2)=0,"",COUNTIF(BA9:BA28,$B$32)/2+(COUNTIF(BB9:BB28,$B$32)/2)))</f>
        <v/>
      </c>
      <c r="BB32" s="222"/>
      <c r="BC32" s="221" t="str">
        <f t="shared" ref="BC32" si="112">IF($A$32="","",IF(COUNTIF(BC9:BC28,$B$32)/2+(COUNTIF(BD9:BD28,$B$32)/2)=0,"",COUNTIF(BC9:BC28,$B$32)/2+(COUNTIF(BD9:BD28,$B$32)/2)))</f>
        <v/>
      </c>
      <c r="BD32" s="222"/>
      <c r="BE32" s="221" t="str">
        <f t="shared" ref="BE32" si="113">IF($A$32="","",IF(COUNTIF(BE9:BE28,$B$32)/2+(COUNTIF(BF9:BF28,$B$32)/2)=0,"",COUNTIF(BE9:BE28,$B$32)/2+(COUNTIF(BF9:BF28,$B$32)/2)))</f>
        <v/>
      </c>
      <c r="BF32" s="222"/>
      <c r="BG32" s="221" t="str">
        <f t="shared" ref="BG32" si="114">IF($A$32="","",IF(COUNTIF(BG9:BG28,$B$32)/2+(COUNTIF(BH9:BH28,$B$32)/2)=0,"",COUNTIF(BG9:BG28,$B$32)/2+(COUNTIF(BH9:BH28,$B$32)/2)))</f>
        <v/>
      </c>
      <c r="BH32" s="222"/>
      <c r="BI32" s="221" t="str">
        <f t="shared" ref="BI32" si="115">IF($A$32="","",IF(COUNTIF(BI9:BI28,$B$32)/2+(COUNTIF(BJ9:BJ28,$B$32)/2)=0,"",COUNTIF(BI9:BI28,$B$32)/2+(COUNTIF(BJ9:BJ28,$B$32)/2)))</f>
        <v/>
      </c>
      <c r="BJ32" s="222"/>
    </row>
    <row r="33" spans="1:62"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16">IF($A$33="","",IF(COUNTIF(E9:E28,$B$33)/2+(COUNTIF(F9:F28,$B$33)/2)=0,"",COUNTIF(E9:E28,$B$33)/2+(COUNTIF(F9:F28,$B$33)/2)))</f>
        <v/>
      </c>
      <c r="F33" s="224"/>
      <c r="G33" s="223" t="str">
        <f t="shared" ref="G33" si="117">IF($A$33="","",IF(COUNTIF(G9:G28,$B$33)/2+(COUNTIF(H9:H28,$B$33)/2)=0,"",COUNTIF(G9:G28,$B$33)/2+(COUNTIF(H9:H28,$B$33)/2)))</f>
        <v/>
      </c>
      <c r="H33" s="224"/>
      <c r="I33" s="223" t="str">
        <f t="shared" ref="I33" si="118">IF($A$33="","",IF(COUNTIF(I9:I28,$B$33)/2+(COUNTIF(J9:J28,$B$33)/2)=0,"",COUNTIF(I9:I28,$B$33)/2+(COUNTIF(J9:J28,$B$33)/2)))</f>
        <v/>
      </c>
      <c r="J33" s="224"/>
      <c r="K33" s="223" t="str">
        <f t="shared" ref="K33" si="119">IF($A$33="","",IF(COUNTIF(K9:K28,$B$33)/2+(COUNTIF(L9:L28,$B$33)/2)=0,"",COUNTIF(K9:K28,$B$33)/2+(COUNTIF(L9:L28,$B$33)/2)))</f>
        <v/>
      </c>
      <c r="L33" s="224"/>
      <c r="M33" s="223" t="str">
        <f t="shared" ref="M33" si="120">IF($A$33="","",IF(COUNTIF(M9:M28,$B$33)/2+(COUNTIF(N9:N28,$B$33)/2)=0,"",COUNTIF(M9:M28,$B$33)/2+(COUNTIF(N9:N28,$B$33)/2)))</f>
        <v/>
      </c>
      <c r="N33" s="224"/>
      <c r="O33" s="223" t="str">
        <f t="shared" ref="O33" si="121">IF($A$33="","",IF(COUNTIF(O9:O28,$B$33)/2+(COUNTIF(P9:P28,$B$33)/2)=0,"",COUNTIF(O9:O28,$B$33)/2+(COUNTIF(P9:P28,$B$33)/2)))</f>
        <v/>
      </c>
      <c r="P33" s="224"/>
      <c r="Q33" s="223" t="str">
        <f t="shared" ref="Q33" si="122">IF($A$33="","",IF(COUNTIF(Q9:Q28,$B$33)/2+(COUNTIF(R9:R28,$B$33)/2)=0,"",COUNTIF(Q9:Q28,$B$33)/2+(COUNTIF(R9:R28,$B$33)/2)))</f>
        <v/>
      </c>
      <c r="R33" s="224"/>
      <c r="S33" s="223" t="str">
        <f t="shared" ref="S33" si="123">IF($A$33="","",IF(COUNTIF(S9:S28,$B$33)/2+(COUNTIF(T9:T28,$B$33)/2)=0,"",COUNTIF(S9:S28,$B$33)/2+(COUNTIF(T9:T28,$B$33)/2)))</f>
        <v/>
      </c>
      <c r="T33" s="224"/>
      <c r="U33" s="223" t="str">
        <f t="shared" ref="U33" si="124">IF($A$33="","",IF(COUNTIF(U9:U28,$B$33)/2+(COUNTIF(V9:V28,$B$33)/2)=0,"",COUNTIF(U9:U28,$B$33)/2+(COUNTIF(V9:V28,$B$33)/2)))</f>
        <v/>
      </c>
      <c r="V33" s="224"/>
      <c r="W33" s="223" t="str">
        <f t="shared" ref="W33" si="125">IF($A$33="","",IF(COUNTIF(W9:W28,$B$33)/2+(COUNTIF(X9:X28,$B$33)/2)=0,"",COUNTIF(W9:W28,$B$33)/2+(COUNTIF(X9:X28,$B$33)/2)))</f>
        <v/>
      </c>
      <c r="X33" s="224"/>
      <c r="Y33" s="223" t="str">
        <f t="shared" ref="Y33" si="126">IF($A$33="","",IF(COUNTIF(Y9:Y28,$B$33)/2+(COUNTIF(Z9:Z28,$B$33)/2)=0,"",COUNTIF(Y9:Y28,$B$33)/2+(COUNTIF(Z9:Z28,$B$33)/2)))</f>
        <v/>
      </c>
      <c r="Z33" s="224"/>
      <c r="AA33" s="223" t="str">
        <f t="shared" ref="AA33" si="127">IF($A$33="","",IF(COUNTIF(AA9:AA28,$B$33)/2+(COUNTIF(AB9:AB28,$B$33)/2)=0,"",COUNTIF(AA9:AA28,$B$33)/2+(COUNTIF(AB9:AB28,$B$33)/2)))</f>
        <v/>
      </c>
      <c r="AB33" s="224"/>
      <c r="AC33" s="223" t="str">
        <f t="shared" ref="AC33" si="128">IF($A$33="","",IF(COUNTIF(AC9:AC28,$B$33)/2+(COUNTIF(AD9:AD28,$B$33)/2)=0,"",COUNTIF(AC9:AC28,$B$33)/2+(COUNTIF(AD9:AD28,$B$33)/2)))</f>
        <v/>
      </c>
      <c r="AD33" s="224"/>
      <c r="AE33" s="223" t="str">
        <f t="shared" ref="AE33" si="129">IF($A$33="","",IF(COUNTIF(AE9:AE28,$B$33)/2+(COUNTIF(AF9:AF28,$B$33)/2)=0,"",COUNTIF(AE9:AE28,$B$33)/2+(COUNTIF(AF9:AF28,$B$33)/2)))</f>
        <v/>
      </c>
      <c r="AF33" s="224"/>
      <c r="AG33" s="223" t="str">
        <f t="shared" ref="AG33" si="130">IF($A$33="","",IF(COUNTIF(AG9:AG28,$B$33)/2+(COUNTIF(AH9:AH28,$B$33)/2)=0,"",COUNTIF(AG9:AG28,$B$33)/2+(COUNTIF(AH9:AH28,$B$33)/2)))</f>
        <v/>
      </c>
      <c r="AH33" s="224"/>
      <c r="AI33" s="223" t="str">
        <f t="shared" ref="AI33" si="131">IF($A$33="","",IF(COUNTIF(AI9:AI28,$B$33)/2+(COUNTIF(AJ9:AJ28,$B$33)/2)=0,"",COUNTIF(AI9:AI28,$B$33)/2+(COUNTIF(AJ9:AJ28,$B$33)/2)))</f>
        <v/>
      </c>
      <c r="AJ33" s="224"/>
      <c r="AK33" s="223" t="str">
        <f t="shared" ref="AK33" si="132">IF($A$33="","",IF(COUNTIF(AK9:AK28,$B$33)/2+(COUNTIF(AL9:AL28,$B$33)/2)=0,"",COUNTIF(AK9:AK28,$B$33)/2+(COUNTIF(AL9:AL28,$B$33)/2)))</f>
        <v/>
      </c>
      <c r="AL33" s="224"/>
      <c r="AM33" s="223" t="str">
        <f t="shared" ref="AM33" si="133">IF($A$33="","",IF(COUNTIF(AM9:AM28,$B$33)/2+(COUNTIF(AN9:AN28,$B$33)/2)=0,"",COUNTIF(AM9:AM28,$B$33)/2+(COUNTIF(AN9:AN28,$B$33)/2)))</f>
        <v/>
      </c>
      <c r="AN33" s="224"/>
      <c r="AO33" s="223" t="str">
        <f t="shared" ref="AO33" si="134">IF($A$33="","",IF(COUNTIF(AO9:AO28,$B$33)/2+(COUNTIF(AP9:AP28,$B$33)/2)=0,"",COUNTIF(AO9:AO28,$B$33)/2+(COUNTIF(AP9:AP28,$B$33)/2)))</f>
        <v/>
      </c>
      <c r="AP33" s="224"/>
      <c r="AQ33" s="223" t="str">
        <f t="shared" ref="AQ33" si="135">IF($A$33="","",IF(COUNTIF(AQ9:AQ28,$B$33)/2+(COUNTIF(AR9:AR28,$B$33)/2)=0,"",COUNTIF(AQ9:AQ28,$B$33)/2+(COUNTIF(AR9:AR28,$B$33)/2)))</f>
        <v/>
      </c>
      <c r="AR33" s="224"/>
      <c r="AS33" s="223" t="str">
        <f t="shared" ref="AS33" si="136">IF($A$33="","",IF(COUNTIF(AS9:AS28,$B$33)/2+(COUNTIF(AT9:AT28,$B$33)/2)=0,"",COUNTIF(AS9:AS28,$B$33)/2+(COUNTIF(AT9:AT28,$B$33)/2)))</f>
        <v/>
      </c>
      <c r="AT33" s="224"/>
      <c r="AU33" s="223" t="str">
        <f t="shared" ref="AU33" si="137">IF($A$33="","",IF(COUNTIF(AU9:AU28,$B$33)/2+(COUNTIF(AV9:AV28,$B$33)/2)=0,"",COUNTIF(AU9:AU28,$B$33)/2+(COUNTIF(AV9:AV28,$B$33)/2)))</f>
        <v/>
      </c>
      <c r="AV33" s="224"/>
      <c r="AW33" s="223" t="str">
        <f t="shared" ref="AW33" si="138">IF($A$33="","",IF(COUNTIF(AW9:AW28,$B$33)/2+(COUNTIF(AX9:AX28,$B$33)/2)=0,"",COUNTIF(AW9:AW28,$B$33)/2+(COUNTIF(AX9:AX28,$B$33)/2)))</f>
        <v/>
      </c>
      <c r="AX33" s="224"/>
      <c r="AY33" s="223" t="str">
        <f t="shared" ref="AY33" si="139">IF($A$33="","",IF(COUNTIF(AY9:AY28,$B$33)/2+(COUNTIF(AZ9:AZ28,$B$33)/2)=0,"",COUNTIF(AY9:AY28,$B$33)/2+(COUNTIF(AZ9:AZ28,$B$33)/2)))</f>
        <v/>
      </c>
      <c r="AZ33" s="224"/>
      <c r="BA33" s="223" t="str">
        <f t="shared" ref="BA33" si="140">IF($A$33="","",IF(COUNTIF(BA9:BA28,$B$33)/2+(COUNTIF(BB9:BB28,$B$33)/2)=0,"",COUNTIF(BA9:BA28,$B$33)/2+(COUNTIF(BB9:BB28,$B$33)/2)))</f>
        <v/>
      </c>
      <c r="BB33" s="224"/>
      <c r="BC33" s="223" t="str">
        <f t="shared" ref="BC33" si="141">IF($A$33="","",IF(COUNTIF(BC9:BC28,$B$33)/2+(COUNTIF(BD9:BD28,$B$33)/2)=0,"",COUNTIF(BC9:BC28,$B$33)/2+(COUNTIF(BD9:BD28,$B$33)/2)))</f>
        <v/>
      </c>
      <c r="BD33" s="224"/>
      <c r="BE33" s="223" t="str">
        <f t="shared" ref="BE33" si="142">IF($A$33="","",IF(COUNTIF(BE9:BE28,$B$33)/2+(COUNTIF(BF9:BF28,$B$33)/2)=0,"",COUNTIF(BE9:BE28,$B$33)/2+(COUNTIF(BF9:BF28,$B$33)/2)))</f>
        <v/>
      </c>
      <c r="BF33" s="224"/>
      <c r="BG33" s="223" t="str">
        <f t="shared" ref="BG33" si="143">IF($A$33="","",IF(COUNTIF(BG9:BG28,$B$33)/2+(COUNTIF(BH9:BH28,$B$33)/2)=0,"",COUNTIF(BG9:BG28,$B$33)/2+(COUNTIF(BH9:BH28,$B$33)/2)))</f>
        <v/>
      </c>
      <c r="BH33" s="224"/>
      <c r="BI33" s="223" t="str">
        <f t="shared" ref="BI33" si="144">IF($A$33="","",IF(COUNTIF(BI9:BI28,$B$33)/2+(COUNTIF(BJ9:BJ28,$B$33)/2)=0,"",COUNTIF(BI9:BI28,$B$33)/2+(COUNTIF(BJ9:BJ28,$B$33)/2)))</f>
        <v/>
      </c>
      <c r="BJ33" s="224"/>
    </row>
    <row r="34" spans="1:62" ht="15" thickBot="1">
      <c r="A34" s="108" t="str">
        <f>IF(PARAMETRES!B7="","",PARAMETRES!B7)</f>
        <v>Formation</v>
      </c>
      <c r="B34" s="109" t="str">
        <f>IF(PARAMETRES!A7="","",PARAMETRES!A7)</f>
        <v>F</v>
      </c>
      <c r="C34" s="225" t="str">
        <f>IF($A$34="","",(IF(COUNTIF(C9:C28,$B$34)/2+(COUNTIF(D9:D28,$B$34)/2)=0,"",COUNTIF(C9:C28,$B$34)/2+(COUNTIF(D9:D28,$B$34)/2))))</f>
        <v/>
      </c>
      <c r="D34" s="226"/>
      <c r="E34" s="225" t="str">
        <f t="shared" ref="E34" si="145">IF($A$34="","",(IF(COUNTIF(E9:E28,$B$34)/2+(COUNTIF(F9:F28,$B$34)/2)=0,"",COUNTIF(E9:E28,$B$34)/2+(COUNTIF(F9:F28,$B$34)/2))))</f>
        <v/>
      </c>
      <c r="F34" s="226"/>
      <c r="G34" s="225" t="str">
        <f t="shared" ref="G34" si="146">IF($A$34="","",(IF(COUNTIF(G9:G28,$B$34)/2+(COUNTIF(H9:H28,$B$34)/2)=0,"",COUNTIF(G9:G28,$B$34)/2+(COUNTIF(H9:H28,$B$34)/2))))</f>
        <v/>
      </c>
      <c r="H34" s="226"/>
      <c r="I34" s="225" t="str">
        <f t="shared" ref="I34" si="147">IF($A$34="","",(IF(COUNTIF(I9:I28,$B$34)/2+(COUNTIF(J9:J28,$B$34)/2)=0,"",COUNTIF(I9:I28,$B$34)/2+(COUNTIF(J9:J28,$B$34)/2))))</f>
        <v/>
      </c>
      <c r="J34" s="226"/>
      <c r="K34" s="225" t="str">
        <f t="shared" ref="K34" si="148">IF($A$34="","",(IF(COUNTIF(K9:K28,$B$34)/2+(COUNTIF(L9:L28,$B$34)/2)=0,"",COUNTIF(K9:K28,$B$34)/2+(COUNTIF(L9:L28,$B$34)/2))))</f>
        <v/>
      </c>
      <c r="L34" s="226"/>
      <c r="M34" s="225" t="str">
        <f t="shared" ref="M34" si="149">IF($A$34="","",(IF(COUNTIF(M9:M28,$B$34)/2+(COUNTIF(N9:N28,$B$34)/2)=0,"",COUNTIF(M9:M28,$B$34)/2+(COUNTIF(N9:N28,$B$34)/2))))</f>
        <v/>
      </c>
      <c r="N34" s="226"/>
      <c r="O34" s="225" t="str">
        <f t="shared" ref="O34" si="150">IF($A$34="","",(IF(COUNTIF(O9:O28,$B$34)/2+(COUNTIF(P9:P28,$B$34)/2)=0,"",COUNTIF(O9:O28,$B$34)/2+(COUNTIF(P9:P28,$B$34)/2))))</f>
        <v/>
      </c>
      <c r="P34" s="226"/>
      <c r="Q34" s="225" t="str">
        <f t="shared" ref="Q34" si="151">IF($A$34="","",(IF(COUNTIF(Q9:Q28,$B$34)/2+(COUNTIF(R9:R28,$B$34)/2)=0,"",COUNTIF(Q9:Q28,$B$34)/2+(COUNTIF(R9:R28,$B$34)/2))))</f>
        <v/>
      </c>
      <c r="R34" s="226"/>
      <c r="S34" s="225" t="str">
        <f t="shared" ref="S34" si="152">IF($A$34="","",(IF(COUNTIF(S9:S28,$B$34)/2+(COUNTIF(T9:T28,$B$34)/2)=0,"",COUNTIF(S9:S28,$B$34)/2+(COUNTIF(T9:T28,$B$34)/2))))</f>
        <v/>
      </c>
      <c r="T34" s="226"/>
      <c r="U34" s="225" t="str">
        <f t="shared" ref="U34" si="153">IF($A$34="","",(IF(COUNTIF(U9:U28,$B$34)/2+(COUNTIF(V9:V28,$B$34)/2)=0,"",COUNTIF(U9:U28,$B$34)/2+(COUNTIF(V9:V28,$B$34)/2))))</f>
        <v/>
      </c>
      <c r="V34" s="226"/>
      <c r="W34" s="225" t="str">
        <f t="shared" ref="W34" si="154">IF($A$34="","",(IF(COUNTIF(W9:W28,$B$34)/2+(COUNTIF(X9:X28,$B$34)/2)=0,"",COUNTIF(W9:W28,$B$34)/2+(COUNTIF(X9:X28,$B$34)/2))))</f>
        <v/>
      </c>
      <c r="X34" s="226"/>
      <c r="Y34" s="225" t="str">
        <f t="shared" ref="Y34" si="155">IF($A$34="","",(IF(COUNTIF(Y9:Y28,$B$34)/2+(COUNTIF(Z9:Z28,$B$34)/2)=0,"",COUNTIF(Y9:Y28,$B$34)/2+(COUNTIF(Z9:Z28,$B$34)/2))))</f>
        <v/>
      </c>
      <c r="Z34" s="226"/>
      <c r="AA34" s="225" t="str">
        <f t="shared" ref="AA34" si="156">IF($A$34="","",(IF(COUNTIF(AA9:AA28,$B$34)/2+(COUNTIF(AB9:AB28,$B$34)/2)=0,"",COUNTIF(AA9:AA28,$B$34)/2+(COUNTIF(AB9:AB28,$B$34)/2))))</f>
        <v/>
      </c>
      <c r="AB34" s="226"/>
      <c r="AC34" s="225" t="str">
        <f t="shared" ref="AC34" si="157">IF($A$34="","",(IF(COUNTIF(AC9:AC28,$B$34)/2+(COUNTIF(AD9:AD28,$B$34)/2)=0,"",COUNTIF(AC9:AC28,$B$34)/2+(COUNTIF(AD9:AD28,$B$34)/2))))</f>
        <v/>
      </c>
      <c r="AD34" s="226"/>
      <c r="AE34" s="225" t="str">
        <f t="shared" ref="AE34" si="158">IF($A$34="","",(IF(COUNTIF(AE9:AE28,$B$34)/2+(COUNTIF(AF9:AF28,$B$34)/2)=0,"",COUNTIF(AE9:AE28,$B$34)/2+(COUNTIF(AF9:AF28,$B$34)/2))))</f>
        <v/>
      </c>
      <c r="AF34" s="226"/>
      <c r="AG34" s="225" t="str">
        <f t="shared" ref="AG34" si="159">IF($A$34="","",(IF(COUNTIF(AG9:AG28,$B$34)/2+(COUNTIF(AH9:AH28,$B$34)/2)=0,"",COUNTIF(AG9:AG28,$B$34)/2+(COUNTIF(AH9:AH28,$B$34)/2))))</f>
        <v/>
      </c>
      <c r="AH34" s="226"/>
      <c r="AI34" s="225" t="str">
        <f t="shared" ref="AI34" si="160">IF($A$34="","",(IF(COUNTIF(AI9:AI28,$B$34)/2+(COUNTIF(AJ9:AJ28,$B$34)/2)=0,"",COUNTIF(AI9:AI28,$B$34)/2+(COUNTIF(AJ9:AJ28,$B$34)/2))))</f>
        <v/>
      </c>
      <c r="AJ34" s="226"/>
      <c r="AK34" s="225" t="str">
        <f t="shared" ref="AK34" si="161">IF($A$34="","",(IF(COUNTIF(AK9:AK28,$B$34)/2+(COUNTIF(AL9:AL28,$B$34)/2)=0,"",COUNTIF(AK9:AK28,$B$34)/2+(COUNTIF(AL9:AL28,$B$34)/2))))</f>
        <v/>
      </c>
      <c r="AL34" s="226"/>
      <c r="AM34" s="225" t="str">
        <f t="shared" ref="AM34" si="162">IF($A$34="","",(IF(COUNTIF(AM9:AM28,$B$34)/2+(COUNTIF(AN9:AN28,$B$34)/2)=0,"",COUNTIF(AM9:AM28,$B$34)/2+(COUNTIF(AN9:AN28,$B$34)/2))))</f>
        <v/>
      </c>
      <c r="AN34" s="226"/>
      <c r="AO34" s="225" t="str">
        <f t="shared" ref="AO34" si="163">IF($A$34="","",(IF(COUNTIF(AO9:AO28,$B$34)/2+(COUNTIF(AP9:AP28,$B$34)/2)=0,"",COUNTIF(AO9:AO28,$B$34)/2+(COUNTIF(AP9:AP28,$B$34)/2))))</f>
        <v/>
      </c>
      <c r="AP34" s="226"/>
      <c r="AQ34" s="225" t="str">
        <f t="shared" ref="AQ34" si="164">IF($A$34="","",(IF(COUNTIF(AQ9:AQ28,$B$34)/2+(COUNTIF(AR9:AR28,$B$34)/2)=0,"",COUNTIF(AQ9:AQ28,$B$34)/2+(COUNTIF(AR9:AR28,$B$34)/2))))</f>
        <v/>
      </c>
      <c r="AR34" s="226"/>
      <c r="AS34" s="225" t="str">
        <f t="shared" ref="AS34" si="165">IF($A$34="","",(IF(COUNTIF(AS9:AS28,$B$34)/2+(COUNTIF(AT9:AT28,$B$34)/2)=0,"",COUNTIF(AS9:AS28,$B$34)/2+(COUNTIF(AT9:AT28,$B$34)/2))))</f>
        <v/>
      </c>
      <c r="AT34" s="226"/>
      <c r="AU34" s="225" t="str">
        <f t="shared" ref="AU34" si="166">IF($A$34="","",(IF(COUNTIF(AU9:AU28,$B$34)/2+(COUNTIF(AV9:AV28,$B$34)/2)=0,"",COUNTIF(AU9:AU28,$B$34)/2+(COUNTIF(AV9:AV28,$B$34)/2))))</f>
        <v/>
      </c>
      <c r="AV34" s="226"/>
      <c r="AW34" s="225" t="str">
        <f t="shared" ref="AW34" si="167">IF($A$34="","",(IF(COUNTIF(AW9:AW28,$B$34)/2+(COUNTIF(AX9:AX28,$B$34)/2)=0,"",COUNTIF(AW9:AW28,$B$34)/2+(COUNTIF(AX9:AX28,$B$34)/2))))</f>
        <v/>
      </c>
      <c r="AX34" s="226"/>
      <c r="AY34" s="225" t="str">
        <f t="shared" ref="AY34" si="168">IF($A$34="","",(IF(COUNTIF(AY9:AY28,$B$34)/2+(COUNTIF(AZ9:AZ28,$B$34)/2)=0,"",COUNTIF(AY9:AY28,$B$34)/2+(COUNTIF(AZ9:AZ28,$B$34)/2))))</f>
        <v/>
      </c>
      <c r="AZ34" s="226"/>
      <c r="BA34" s="225" t="str">
        <f t="shared" ref="BA34" si="169">IF($A$34="","",(IF(COUNTIF(BA9:BA28,$B$34)/2+(COUNTIF(BB9:BB28,$B$34)/2)=0,"",COUNTIF(BA9:BA28,$B$34)/2+(COUNTIF(BB9:BB28,$B$34)/2))))</f>
        <v/>
      </c>
      <c r="BB34" s="226"/>
      <c r="BC34" s="225" t="str">
        <f t="shared" ref="BC34" si="170">IF($A$34="","",(IF(COUNTIF(BC9:BC28,$B$34)/2+(COUNTIF(BD9:BD28,$B$34)/2)=0,"",COUNTIF(BC9:BC28,$B$34)/2+(COUNTIF(BD9:BD28,$B$34)/2))))</f>
        <v/>
      </c>
      <c r="BD34" s="226"/>
      <c r="BE34" s="225" t="str">
        <f t="shared" ref="BE34" si="171">IF($A$34="","",(IF(COUNTIF(BE9:BE28,$B$34)/2+(COUNTIF(BF9:BF28,$B$34)/2)=0,"",COUNTIF(BE9:BE28,$B$34)/2+(COUNTIF(BF9:BF28,$B$34)/2))))</f>
        <v/>
      </c>
      <c r="BF34" s="226"/>
      <c r="BG34" s="225" t="str">
        <f t="shared" ref="BG34" si="172">IF($A$34="","",(IF(COUNTIF(BG9:BG28,$B$34)/2+(COUNTIF(BH9:BH28,$B$34)/2)=0,"",COUNTIF(BG9:BG28,$B$34)/2+(COUNTIF(BH9:BH28,$B$34)/2))))</f>
        <v/>
      </c>
      <c r="BH34" s="226"/>
      <c r="BI34" s="225" t="str">
        <f t="shared" ref="BI34" si="173">IF($A$34="","",(IF(COUNTIF(BI9:BI28,$B$34)/2+(COUNTIF(BJ9:BJ28,$B$34)/2)=0,"",COUNTIF(BI9:BI28,$B$34)/2+(COUNTIF(BJ9:BJ28,$B$34)/2))))</f>
        <v/>
      </c>
      <c r="BJ34" s="226"/>
    </row>
    <row r="35" spans="1:62" ht="15" thickBot="1">
      <c r="A35" s="110" t="str">
        <f>IF(PARAMETRES!B8="","",PARAMETRES!B8)</f>
        <v>Récupération</v>
      </c>
      <c r="B35" s="111" t="str">
        <f>IF(PARAMETRES!A8="","",PARAMETRES!A8)</f>
        <v>R</v>
      </c>
      <c r="C35" s="227" t="str">
        <f>IF($A$35="","",IF(COUNTIF(C9:C28,$B$35)/2+(COUNTIF(D9:D28,$B$35)/2)=0,"",COUNTIF(C9:C28,$B$35)/2+(COUNTIF(D9:D28,$B$35)/2)))</f>
        <v/>
      </c>
      <c r="D35" s="228"/>
      <c r="E35" s="227" t="str">
        <f t="shared" ref="E35" si="174">IF($A$35="","",IF(COUNTIF(E9:E28,$B$35)/2+(COUNTIF(F9:F28,$B$35)/2)=0,"",COUNTIF(E9:E28,$B$35)/2+(COUNTIF(F9:F28,$B$35)/2)))</f>
        <v/>
      </c>
      <c r="F35" s="228"/>
      <c r="G35" s="227" t="str">
        <f t="shared" ref="G35" si="175">IF($A$35="","",IF(COUNTIF(G9:G28,$B$35)/2+(COUNTIF(H9:H28,$B$35)/2)=0,"",COUNTIF(G9:G28,$B$35)/2+(COUNTIF(H9:H28,$B$35)/2)))</f>
        <v/>
      </c>
      <c r="H35" s="228"/>
      <c r="I35" s="227" t="str">
        <f t="shared" ref="I35" si="176">IF($A$35="","",IF(COUNTIF(I9:I28,$B$35)/2+(COUNTIF(J9:J28,$B$35)/2)=0,"",COUNTIF(I9:I28,$B$35)/2+(COUNTIF(J9:J28,$B$35)/2)))</f>
        <v/>
      </c>
      <c r="J35" s="228"/>
      <c r="K35" s="227" t="str">
        <f t="shared" ref="K35" si="177">IF($A$35="","",IF(COUNTIF(K9:K28,$B$35)/2+(COUNTIF(L9:L28,$B$35)/2)=0,"",COUNTIF(K9:K28,$B$35)/2+(COUNTIF(L9:L28,$B$35)/2)))</f>
        <v/>
      </c>
      <c r="L35" s="228"/>
      <c r="M35" s="227" t="str">
        <f t="shared" ref="M35" si="178">IF($A$35="","",IF(COUNTIF(M9:M28,$B$35)/2+(COUNTIF(N9:N28,$B$35)/2)=0,"",COUNTIF(M9:M28,$B$35)/2+(COUNTIF(N9:N28,$B$35)/2)))</f>
        <v/>
      </c>
      <c r="N35" s="228"/>
      <c r="O35" s="227" t="str">
        <f t="shared" ref="O35" si="179">IF($A$35="","",IF(COUNTIF(O9:O28,$B$35)/2+(COUNTIF(P9:P28,$B$35)/2)=0,"",COUNTIF(O9:O28,$B$35)/2+(COUNTIF(P9:P28,$B$35)/2)))</f>
        <v/>
      </c>
      <c r="P35" s="228"/>
      <c r="Q35" s="227" t="str">
        <f t="shared" ref="Q35" si="180">IF($A$35="","",IF(COUNTIF(Q9:Q28,$B$35)/2+(COUNTIF(R9:R28,$B$35)/2)=0,"",COUNTIF(Q9:Q28,$B$35)/2+(COUNTIF(R9:R28,$B$35)/2)))</f>
        <v/>
      </c>
      <c r="R35" s="228"/>
      <c r="S35" s="227" t="str">
        <f t="shared" ref="S35" si="181">IF($A$35="","",IF(COUNTIF(S9:S28,$B$35)/2+(COUNTIF(T9:T28,$B$35)/2)=0,"",COUNTIF(S9:S28,$B$35)/2+(COUNTIF(T9:T28,$B$35)/2)))</f>
        <v/>
      </c>
      <c r="T35" s="228"/>
      <c r="U35" s="227" t="str">
        <f t="shared" ref="U35" si="182">IF($A$35="","",IF(COUNTIF(U9:U28,$B$35)/2+(COUNTIF(V9:V28,$B$35)/2)=0,"",COUNTIF(U9:U28,$B$35)/2+(COUNTIF(V9:V28,$B$35)/2)))</f>
        <v/>
      </c>
      <c r="V35" s="228"/>
      <c r="W35" s="227" t="str">
        <f t="shared" ref="W35" si="183">IF($A$35="","",IF(COUNTIF(W9:W28,$B$35)/2+(COUNTIF(X9:X28,$B$35)/2)=0,"",COUNTIF(W9:W28,$B$35)/2+(COUNTIF(X9:X28,$B$35)/2)))</f>
        <v/>
      </c>
      <c r="X35" s="228"/>
      <c r="Y35" s="227" t="str">
        <f t="shared" ref="Y35" si="184">IF($A$35="","",IF(COUNTIF(Y9:Y28,$B$35)/2+(COUNTIF(Z9:Z28,$B$35)/2)=0,"",COUNTIF(Y9:Y28,$B$35)/2+(COUNTIF(Z9:Z28,$B$35)/2)))</f>
        <v/>
      </c>
      <c r="Z35" s="228"/>
      <c r="AA35" s="227" t="str">
        <f t="shared" ref="AA35" si="185">IF($A$35="","",IF(COUNTIF(AA9:AA28,$B$35)/2+(COUNTIF(AB9:AB28,$B$35)/2)=0,"",COUNTIF(AA9:AA28,$B$35)/2+(COUNTIF(AB9:AB28,$B$35)/2)))</f>
        <v/>
      </c>
      <c r="AB35" s="228"/>
      <c r="AC35" s="227" t="str">
        <f t="shared" ref="AC35" si="186">IF($A$35="","",IF(COUNTIF(AC9:AC28,$B$35)/2+(COUNTIF(AD9:AD28,$B$35)/2)=0,"",COUNTIF(AC9:AC28,$B$35)/2+(COUNTIF(AD9:AD28,$B$35)/2)))</f>
        <v/>
      </c>
      <c r="AD35" s="228"/>
      <c r="AE35" s="227" t="str">
        <f t="shared" ref="AE35" si="187">IF($A$35="","",IF(COUNTIF(AE9:AE28,$B$35)/2+(COUNTIF(AF9:AF28,$B$35)/2)=0,"",COUNTIF(AE9:AE28,$B$35)/2+(COUNTIF(AF9:AF28,$B$35)/2)))</f>
        <v/>
      </c>
      <c r="AF35" s="228"/>
      <c r="AG35" s="227" t="str">
        <f t="shared" ref="AG35" si="188">IF($A$35="","",IF(COUNTIF(AG9:AG28,$B$35)/2+(COUNTIF(AH9:AH28,$B$35)/2)=0,"",COUNTIF(AG9:AG28,$B$35)/2+(COUNTIF(AH9:AH28,$B$35)/2)))</f>
        <v/>
      </c>
      <c r="AH35" s="228"/>
      <c r="AI35" s="227" t="str">
        <f t="shared" ref="AI35" si="189">IF($A$35="","",IF(COUNTIF(AI9:AI28,$B$35)/2+(COUNTIF(AJ9:AJ28,$B$35)/2)=0,"",COUNTIF(AI9:AI28,$B$35)/2+(COUNTIF(AJ9:AJ28,$B$35)/2)))</f>
        <v/>
      </c>
      <c r="AJ35" s="228"/>
      <c r="AK35" s="227" t="str">
        <f t="shared" ref="AK35" si="190">IF($A$35="","",IF(COUNTIF(AK9:AK28,$B$35)/2+(COUNTIF(AL9:AL28,$B$35)/2)=0,"",COUNTIF(AK9:AK28,$B$35)/2+(COUNTIF(AL9:AL28,$B$35)/2)))</f>
        <v/>
      </c>
      <c r="AL35" s="228"/>
      <c r="AM35" s="227" t="str">
        <f t="shared" ref="AM35" si="191">IF($A$35="","",IF(COUNTIF(AM9:AM28,$B$35)/2+(COUNTIF(AN9:AN28,$B$35)/2)=0,"",COUNTIF(AM9:AM28,$B$35)/2+(COUNTIF(AN9:AN28,$B$35)/2)))</f>
        <v/>
      </c>
      <c r="AN35" s="228"/>
      <c r="AO35" s="227" t="str">
        <f t="shared" ref="AO35" si="192">IF($A$35="","",IF(COUNTIF(AO9:AO28,$B$35)/2+(COUNTIF(AP9:AP28,$B$35)/2)=0,"",COUNTIF(AO9:AO28,$B$35)/2+(COUNTIF(AP9:AP28,$B$35)/2)))</f>
        <v/>
      </c>
      <c r="AP35" s="228"/>
      <c r="AQ35" s="227" t="str">
        <f t="shared" ref="AQ35" si="193">IF($A$35="","",IF(COUNTIF(AQ9:AQ28,$B$35)/2+(COUNTIF(AR9:AR28,$B$35)/2)=0,"",COUNTIF(AQ9:AQ28,$B$35)/2+(COUNTIF(AR9:AR28,$B$35)/2)))</f>
        <v/>
      </c>
      <c r="AR35" s="228"/>
      <c r="AS35" s="227" t="str">
        <f t="shared" ref="AS35" si="194">IF($A$35="","",IF(COUNTIF(AS9:AS28,$B$35)/2+(COUNTIF(AT9:AT28,$B$35)/2)=0,"",COUNTIF(AS9:AS28,$B$35)/2+(COUNTIF(AT9:AT28,$B$35)/2)))</f>
        <v/>
      </c>
      <c r="AT35" s="228"/>
      <c r="AU35" s="227" t="str">
        <f t="shared" ref="AU35" si="195">IF($A$35="","",IF(COUNTIF(AU9:AU28,$B$35)/2+(COUNTIF(AV9:AV28,$B$35)/2)=0,"",COUNTIF(AU9:AU28,$B$35)/2+(COUNTIF(AV9:AV28,$B$35)/2)))</f>
        <v/>
      </c>
      <c r="AV35" s="228"/>
      <c r="AW35" s="227" t="str">
        <f t="shared" ref="AW35" si="196">IF($A$35="","",IF(COUNTIF(AW9:AW28,$B$35)/2+(COUNTIF(AX9:AX28,$B$35)/2)=0,"",COUNTIF(AW9:AW28,$B$35)/2+(COUNTIF(AX9:AX28,$B$35)/2)))</f>
        <v/>
      </c>
      <c r="AX35" s="228"/>
      <c r="AY35" s="227" t="str">
        <f t="shared" ref="AY35" si="197">IF($A$35="","",IF(COUNTIF(AY9:AY28,$B$35)/2+(COUNTIF(AZ9:AZ28,$B$35)/2)=0,"",COUNTIF(AY9:AY28,$B$35)/2+(COUNTIF(AZ9:AZ28,$B$35)/2)))</f>
        <v/>
      </c>
      <c r="AZ35" s="228"/>
      <c r="BA35" s="227" t="str">
        <f t="shared" ref="BA35" si="198">IF($A$35="","",IF(COUNTIF(BA9:BA28,$B$35)/2+(COUNTIF(BB9:BB28,$B$35)/2)=0,"",COUNTIF(BA9:BA28,$B$35)/2+(COUNTIF(BB9:BB28,$B$35)/2)))</f>
        <v/>
      </c>
      <c r="BB35" s="228"/>
      <c r="BC35" s="227" t="str">
        <f t="shared" ref="BC35" si="199">IF($A$35="","",IF(COUNTIF(BC9:BC28,$B$35)/2+(COUNTIF(BD9:BD28,$B$35)/2)=0,"",COUNTIF(BC9:BC28,$B$35)/2+(COUNTIF(BD9:BD28,$B$35)/2)))</f>
        <v/>
      </c>
      <c r="BD35" s="228"/>
      <c r="BE35" s="227" t="str">
        <f t="shared" ref="BE35" si="200">IF($A$35="","",IF(COUNTIF(BE9:BE28,$B$35)/2+(COUNTIF(BF9:BF28,$B$35)/2)=0,"",COUNTIF(BE9:BE28,$B$35)/2+(COUNTIF(BF9:BF28,$B$35)/2)))</f>
        <v/>
      </c>
      <c r="BF35" s="228"/>
      <c r="BG35" s="227" t="str">
        <f t="shared" ref="BG35" si="201">IF($A$35="","",IF(COUNTIF(BG9:BG28,$B$35)/2+(COUNTIF(BH9:BH28,$B$35)/2)=0,"",COUNTIF(BG9:BG28,$B$35)/2+(COUNTIF(BH9:BH28,$B$35)/2)))</f>
        <v/>
      </c>
      <c r="BH35" s="228"/>
      <c r="BI35" s="227" t="str">
        <f t="shared" ref="BI35" si="202">IF($A$35="","",IF(COUNTIF(BI9:BI28,$B$35)/2+(COUNTIF(BJ9:BJ28,$B$35)/2)=0,"",COUNTIF(BI9:BI28,$B$35)/2+(COUNTIF(BJ9:BJ28,$B$35)/2)))</f>
        <v/>
      </c>
      <c r="BJ35" s="228"/>
    </row>
    <row r="36" spans="1:62">
      <c r="A36" s="190" t="s">
        <v>49</v>
      </c>
      <c r="B36" s="191"/>
      <c r="C36" s="212" t="str">
        <f>IF(OR(WEEKDAY(C$6,2)&gt;5,COUNTIF(PARAMETRES!$G:$G,C$6)&gt;0),"",SUM(C29:D35))</f>
        <v/>
      </c>
      <c r="D36" s="213"/>
      <c r="E36" s="212">
        <f>IF(OR(WEEKDAY(E$6,2)&gt;5,COUNTIF(PARAMETRES!$G:$G,E$6)&gt;0),"",SUM(E29:F35))</f>
        <v>0</v>
      </c>
      <c r="F36" s="213"/>
      <c r="G36" s="212">
        <f>IF(OR(WEEKDAY(G$6,2)&gt;5,COUNTIF(PARAMETRES!$G:$G,G$6)&gt;0),"",SUM(G29:H35))</f>
        <v>0</v>
      </c>
      <c r="H36" s="213"/>
      <c r="I36" s="212">
        <f>IF(OR(WEEKDAY(I$6,2)&gt;5,COUNTIF(PARAMETRES!$G:$G,I$6)&gt;0),"",SUM(I29:J35))</f>
        <v>0</v>
      </c>
      <c r="J36" s="213"/>
      <c r="K36" s="212">
        <f>IF(OR(WEEKDAY(K$6,2)&gt;5,COUNTIF(PARAMETRES!$G:$G,K$6)&gt;0),"",SUM(K29:L35))</f>
        <v>0</v>
      </c>
      <c r="L36" s="213"/>
      <c r="M36" s="212">
        <f>IF(OR(WEEKDAY(M$6,2)&gt;5,COUNTIF(PARAMETRES!$G:$G,M$6)&gt;0),"",SUM(M29:N35))</f>
        <v>0</v>
      </c>
      <c r="N36" s="213"/>
      <c r="O36" s="212" t="str">
        <f>IF(OR(WEEKDAY(O$6,2)&gt;5,COUNTIF(PARAMETRES!$G:$G,O$6)&gt;0),"",SUM(O29:P35))</f>
        <v/>
      </c>
      <c r="P36" s="213"/>
      <c r="Q36" s="212" t="str">
        <f>IF(OR(WEEKDAY(Q$6,2)&gt;5,COUNTIF(PARAMETRES!$G:$G,Q$6)&gt;0),"",SUM(Q29:R35))</f>
        <v/>
      </c>
      <c r="R36" s="213"/>
      <c r="S36" s="212">
        <f>IF(OR(WEEKDAY(S$6,2)&gt;5,COUNTIF(PARAMETRES!$G:$G,S$6)&gt;0),"",SUM(S29:T35))</f>
        <v>0</v>
      </c>
      <c r="T36" s="213"/>
      <c r="U36" s="212">
        <f>IF(OR(WEEKDAY(U$6,2)&gt;5,COUNTIF(PARAMETRES!$G:$G,U$6)&gt;0),"",SUM(U29:V35))</f>
        <v>0</v>
      </c>
      <c r="V36" s="213"/>
      <c r="W36" s="212">
        <f>IF(OR(WEEKDAY(W$6,2)&gt;5,COUNTIF(PARAMETRES!$G:$G,W$6)&gt;0),"",SUM(W29:X35))</f>
        <v>0</v>
      </c>
      <c r="X36" s="213"/>
      <c r="Y36" s="212">
        <f>IF(OR(WEEKDAY(Y$6,2)&gt;5,COUNTIF(PARAMETRES!$G:$G,Y$6)&gt;0),"",SUM(Y29:Z35))</f>
        <v>0</v>
      </c>
      <c r="Z36" s="213"/>
      <c r="AA36" s="212">
        <f>IF(OR(WEEKDAY(AA$6,2)&gt;5,COUNTIF(PARAMETRES!$G:$G,AA$6)&gt;0),"",SUM(AA29:AB35))</f>
        <v>0</v>
      </c>
      <c r="AB36" s="213"/>
      <c r="AC36" s="212" t="str">
        <f>IF(OR(WEEKDAY(AC$6,2)&gt;5,COUNTIF(PARAMETRES!$G:$G,AC$6)&gt;0),"",SUM(AC29:AD35))</f>
        <v/>
      </c>
      <c r="AD36" s="213"/>
      <c r="AE36" s="212" t="str">
        <f>IF(OR(WEEKDAY(AE$6,2)&gt;5,COUNTIF(PARAMETRES!$G:$G,AE$6)&gt;0),"",SUM(AE29:AF35))</f>
        <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f>IF(OR(WEEKDAY(AM$6,2)&gt;5,COUNTIF(PARAMETRES!$G:$G,AM$6)&gt;0),"",SUM(AM29:AN35))</f>
        <v>0</v>
      </c>
      <c r="AN36" s="213"/>
      <c r="AO36" s="212">
        <f>IF(OR(WEEKDAY(AO$6,2)&gt;5,COUNTIF(PARAMETRES!$G:$G,AO$6)&gt;0),"",SUM(AO29:AP35))</f>
        <v>0</v>
      </c>
      <c r="AP36" s="213"/>
      <c r="AQ36" s="212" t="str">
        <f>IF(OR(WEEKDAY(AQ$6,2)&gt;5,COUNTIF(PARAMETRES!$G:$G,AQ$6)&gt;0),"",SUM(AQ29:AR35))</f>
        <v/>
      </c>
      <c r="AR36" s="213"/>
      <c r="AS36" s="212" t="str">
        <f>IF(OR(WEEKDAY(AS$6,2)&gt;5,COUNTIF(PARAMETRES!$G:$G,AS$6)&gt;0),"",SUM(AS29:AT35))</f>
        <v/>
      </c>
      <c r="AT36" s="213"/>
      <c r="AU36" s="212">
        <f>IF(OR(WEEKDAY(AU$6,2)&gt;5,COUNTIF(PARAMETRES!$G:$G,AU$6)&gt;0),"",SUM(AU29:AV35))</f>
        <v>0</v>
      </c>
      <c r="AV36" s="213"/>
      <c r="AW36" s="212">
        <f>IF(OR(WEEKDAY(AW$6,2)&gt;5,COUNTIF(PARAMETRES!$G:$G,AW$6)&gt;0),"",SUM(AW29:AX35))</f>
        <v>0</v>
      </c>
      <c r="AX36" s="213"/>
      <c r="AY36" s="212">
        <f>IF(OR(WEEKDAY(AY$6,2)&gt;5,COUNTIF(PARAMETRES!$G:$G,AY$6)&gt;0),"",SUM(AY29:AZ35))</f>
        <v>0</v>
      </c>
      <c r="AZ36" s="213"/>
      <c r="BA36" s="212">
        <f>IF(OR(WEEKDAY(BA$6,2)&gt;5,COUNTIF(PARAMETRES!$G:$G,BA$6)&gt;0),"",SUM(BA29:BB35))</f>
        <v>0</v>
      </c>
      <c r="BB36" s="213"/>
      <c r="BC36" s="212">
        <f>IF(OR(WEEKDAY(BC$6,2)&gt;5,COUNTIF(PARAMETRES!$G:$G,BC$6)&gt;0),"",SUM(BC29:BD35))</f>
        <v>0</v>
      </c>
      <c r="BD36" s="213"/>
      <c r="BE36" s="212" t="str">
        <f>IF(OR(WEEKDAY(BE$6,2)&gt;5,COUNTIF(PARAMETRES!$G:$G,BE$6)&gt;0),"",SUM(BE29:BF35))</f>
        <v/>
      </c>
      <c r="BF36" s="213"/>
      <c r="BG36" s="212" t="str">
        <f>IF(OR(WEEKDAY(BG$6,2)&gt;5,COUNTIF(PARAMETRES!$G:$G,BG$6)&gt;0),"",SUM(BG29:BH35))</f>
        <v/>
      </c>
      <c r="BH36" s="213"/>
      <c r="BI36" s="212">
        <f>IF(OR(WEEKDAY(BI$6,2)&gt;5,COUNTIF(PARAMETRES!$G:$G,BI$6)&gt;0),"",SUM(BI29:BJ35))</f>
        <v>0</v>
      </c>
      <c r="BJ36" s="213"/>
    </row>
    <row r="37" spans="1:62">
      <c r="A37" s="188" t="s">
        <v>27</v>
      </c>
      <c r="B37" s="189"/>
      <c r="C37" s="218" t="str">
        <f>IF(OR(WEEKDAY(C$6,2)&gt;5,COUNTIF(PARAMETRES!$G:$G,C$6)&gt;0),"",IFERROR(1-(C36/COUNTA($A$9:$A$28)),0)
)</f>
        <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f>IF(OR(WEEKDAY(K$6,2)&gt;5,COUNTIF(PARAMETRES!$G:$G,K$6)&gt;0),"",IFERROR(1-(K36/COUNTA($A$9:$A$28)),0)
)</f>
        <v>0</v>
      </c>
      <c r="L37" s="219"/>
      <c r="M37" s="218">
        <f>IF(OR(WEEKDAY(M$6,2)&gt;5,COUNTIF(PARAMETRES!$G:$G,M$6)&gt;0),"",IFERROR(1-(M36/COUNTA($A$9:$A$28)),0)
)</f>
        <v>0</v>
      </c>
      <c r="N37" s="219"/>
      <c r="O37" s="218" t="str">
        <f>IF(OR(WEEKDAY(O$6,2)&gt;5,COUNTIF(PARAMETRES!$G:$G,O$6)&gt;0),"",IFERROR(1-(O36/COUNTA($A$9:$A$28)),0)
)</f>
        <v/>
      </c>
      <c r="P37" s="219"/>
      <c r="Q37" s="218" t="str">
        <f>IF(OR(WEEKDAY(Q$6,2)&gt;5,COUNTIF(PARAMETRES!$G:$G,Q$6)&gt;0),"",IFERROR(1-(Q36/COUNTA($A$9:$A$28)),0)
)</f>
        <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f>IF(OR(WEEKDAY(Y$6,2)&gt;5,COUNTIF(PARAMETRES!$G:$G,Y$6)&gt;0),"",IFERROR(1-(Y36/COUNTA($A$9:$A$28)),0)
)</f>
        <v>0</v>
      </c>
      <c r="Z37" s="219"/>
      <c r="AA37" s="218">
        <f>IF(OR(WEEKDAY(AA$6,2)&gt;5,COUNTIF(PARAMETRES!$G:$G,AA$6)&gt;0),"",IFERROR(1-(AA36/COUNTA($A$9:$A$28)),0)
)</f>
        <v>0</v>
      </c>
      <c r="AB37" s="219"/>
      <c r="AC37" s="218" t="str">
        <f>IF(OR(WEEKDAY(AC$6,2)&gt;5,COUNTIF(PARAMETRES!$G:$G,AC$6)&gt;0),"",IFERROR(1-(AC36/COUNTA($A$9:$A$28)),0)
)</f>
        <v/>
      </c>
      <c r="AD37" s="219"/>
      <c r="AE37" s="218" t="str">
        <f>IF(OR(WEEKDAY(AE$6,2)&gt;5,COUNTIF(PARAMETRES!$G:$G,AE$6)&gt;0),"",IFERROR(1-(AE36/COUNTA($A$9:$A$28)),0)
)</f>
        <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f>IF(OR(WEEKDAY(AM$6,2)&gt;5,COUNTIF(PARAMETRES!$G:$G,AM$6)&gt;0),"",IFERROR(1-(AM36/COUNTA($A$9:$A$28)),0)
)</f>
        <v>0</v>
      </c>
      <c r="AN37" s="219"/>
      <c r="AO37" s="218">
        <f>IF(OR(WEEKDAY(AO$6,2)&gt;5,COUNTIF(PARAMETRES!$G:$G,AO$6)&gt;0),"",IFERROR(1-(AO36/COUNTA($A$9:$A$28)),0)
)</f>
        <v>0</v>
      </c>
      <c r="AP37" s="219"/>
      <c r="AQ37" s="218" t="str">
        <f>IF(OR(WEEKDAY(AQ$6,2)&gt;5,COUNTIF(PARAMETRES!$G:$G,AQ$6)&gt;0),"",IFERROR(1-(AQ36/COUNTA($A$9:$A$28)),0)
)</f>
        <v/>
      </c>
      <c r="AR37" s="219"/>
      <c r="AS37" s="218" t="str">
        <f>IF(OR(WEEKDAY(AS$6,2)&gt;5,COUNTIF(PARAMETRES!$G:$G,AS$6)&gt;0),"",IFERROR(1-(AS36/COUNTA($A$9:$A$28)),0)
)</f>
        <v/>
      </c>
      <c r="AT37" s="219"/>
      <c r="AU37" s="218">
        <f>IF(OR(WEEKDAY(AU$6,2)&gt;5,COUNTIF(PARAMETRES!$G:$G,AU$6)&gt;0),"",IFERROR(1-(AU36/COUNTA($A$9:$A$28)),0)
)</f>
        <v>0</v>
      </c>
      <c r="AV37" s="219"/>
      <c r="AW37" s="218">
        <f>IF(OR(WEEKDAY(AW$6,2)&gt;5,COUNTIF(PARAMETRES!$G:$G,AW$6)&gt;0),"",IFERROR(1-(AW36/COUNTA($A$9:$A$28)),0)
)</f>
        <v>0</v>
      </c>
      <c r="AX37" s="219"/>
      <c r="AY37" s="218">
        <f>IF(OR(WEEKDAY(AY$6,2)&gt;5,COUNTIF(PARAMETRES!$G:$G,AY$6)&gt;0),"",IFERROR(1-(AY36/COUNTA($A$9:$A$28)),0)
)</f>
        <v>0</v>
      </c>
      <c r="AZ37" s="219"/>
      <c r="BA37" s="218">
        <f>IF(OR(WEEKDAY(BA$6,2)&gt;5,COUNTIF(PARAMETRES!$G:$G,BA$6)&gt;0),"",IFERROR(1-(BA36/COUNTA($A$9:$A$28)),0)
)</f>
        <v>0</v>
      </c>
      <c r="BB37" s="219"/>
      <c r="BC37" s="218">
        <f>IF(OR(WEEKDAY(BC$6,2)&gt;5,COUNTIF(PARAMETRES!$G:$G,BC$6)&gt;0),"",IFERROR(1-(BC36/COUNTA($A$9:$A$28)),0)
)</f>
        <v>0</v>
      </c>
      <c r="BD37" s="219"/>
      <c r="BE37" s="218" t="str">
        <f>IF(OR(WEEKDAY(BE$6,2)&gt;5,COUNTIF(PARAMETRES!$G:$G,BE$6)&gt;0),"",IFERROR(1-(BE36/COUNTA($A$9:$A$28)),0)
)</f>
        <v/>
      </c>
      <c r="BF37" s="219"/>
      <c r="BG37" s="218" t="str">
        <f>IF(OR(WEEKDAY(BG$6,2)&gt;5,COUNTIF(PARAMETRES!$G:$G,BG$6)&gt;0),"",IFERROR(1-(BG36/COUNTA($A$9:$A$28)),0)
)</f>
        <v/>
      </c>
      <c r="BH37" s="219"/>
      <c r="BI37" s="218">
        <f>IF(OR(WEEKDAY(BI$6,2)&gt;5,COUNTIF(PARAMETRES!$G:$G,BI$6)&gt;0),"",IFERROR(1-(BI36/COUNTA($A$9:$A$28)),0)
)</f>
        <v>0</v>
      </c>
      <c r="BJ37" s="219"/>
    </row>
    <row r="38" spans="1:62">
      <c r="B38" s="112"/>
    </row>
  </sheetData>
  <sheetProtection algorithmName="SHA-512" hashValue="ijCEIjU2hdJz/zYdYktJiz2ZtIaqf+ojlIPZE/ddTWFrOcrtv/3wZlBePAcqKQjkY1QaL9alnCppeMPYYWNBxA==" saltValue="WUnR4yFTHAwExgvhnhpFow==" spinCount="100000" sheet="1" scenarios="1" formatColumns="0" selectLockedCells="1"/>
  <mergeCells count="364">
    <mergeCell ref="W4:X4"/>
    <mergeCell ref="Y4:Z4"/>
    <mergeCell ref="AA4:AB4"/>
    <mergeCell ref="AC4:AD4"/>
    <mergeCell ref="A1:BJ1"/>
    <mergeCell ref="C2:BJ2"/>
    <mergeCell ref="C4:D4"/>
    <mergeCell ref="E4:F4"/>
    <mergeCell ref="G4:H4"/>
    <mergeCell ref="I4:J4"/>
    <mergeCell ref="K4:L4"/>
    <mergeCell ref="M4:N4"/>
    <mergeCell ref="O4:P4"/>
    <mergeCell ref="Q4:R4"/>
    <mergeCell ref="BC4:BD4"/>
    <mergeCell ref="BE4:BF4"/>
    <mergeCell ref="BG4:BH4"/>
    <mergeCell ref="BI4:BJ4"/>
    <mergeCell ref="AW4:AX4"/>
    <mergeCell ref="AY4:AZ4"/>
    <mergeCell ref="BA4:BB4"/>
    <mergeCell ref="C5:D5"/>
    <mergeCell ref="E5:F5"/>
    <mergeCell ref="G5:H5"/>
    <mergeCell ref="I5:J5"/>
    <mergeCell ref="K5:L5"/>
    <mergeCell ref="M5:N5"/>
    <mergeCell ref="AQ4:AR4"/>
    <mergeCell ref="AS4:AT4"/>
    <mergeCell ref="AU4:AV4"/>
    <mergeCell ref="AE4:AF4"/>
    <mergeCell ref="AG4:AH4"/>
    <mergeCell ref="AI4:AJ4"/>
    <mergeCell ref="AK4:AL4"/>
    <mergeCell ref="AM4:AN4"/>
    <mergeCell ref="AO4:AP4"/>
    <mergeCell ref="S4:T4"/>
    <mergeCell ref="U4:V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U7:V7"/>
    <mergeCell ref="W7:X7"/>
    <mergeCell ref="Y7:Z7"/>
    <mergeCell ref="AY7:AZ7"/>
    <mergeCell ref="BA7:BB7"/>
    <mergeCell ref="BC7:BD7"/>
    <mergeCell ref="BE7:BF7"/>
    <mergeCell ref="BG7:BH7"/>
    <mergeCell ref="BI7:BJ7"/>
    <mergeCell ref="AM7:AN7"/>
    <mergeCell ref="AO7:AP7"/>
    <mergeCell ref="AQ7:AR7"/>
    <mergeCell ref="AS7:AT7"/>
    <mergeCell ref="AU7:AV7"/>
    <mergeCell ref="AW7:AX7"/>
    <mergeCell ref="AA7:AB7"/>
    <mergeCell ref="C7:D7"/>
    <mergeCell ref="E7:F7"/>
    <mergeCell ref="G7:H7"/>
    <mergeCell ref="I7:J7"/>
    <mergeCell ref="K7:L7"/>
    <mergeCell ref="M7:N7"/>
    <mergeCell ref="I29:J29"/>
    <mergeCell ref="K29:L29"/>
    <mergeCell ref="M29:N29"/>
    <mergeCell ref="C29:D29"/>
    <mergeCell ref="E29:F29"/>
    <mergeCell ref="G29:H29"/>
    <mergeCell ref="AC7:AD7"/>
    <mergeCell ref="AE7:AF7"/>
    <mergeCell ref="AG7:AH7"/>
    <mergeCell ref="AI7:AJ7"/>
    <mergeCell ref="AK7:AL7"/>
    <mergeCell ref="O7:P7"/>
    <mergeCell ref="Q7:R7"/>
    <mergeCell ref="S7:T7"/>
    <mergeCell ref="BE29:BF29"/>
    <mergeCell ref="Q29:R29"/>
    <mergeCell ref="S29:T29"/>
    <mergeCell ref="U29:V29"/>
    <mergeCell ref="W29:X29"/>
    <mergeCell ref="Y29:Z29"/>
    <mergeCell ref="BG29:BH29"/>
    <mergeCell ref="BI29:BJ29"/>
    <mergeCell ref="AM29:AN29"/>
    <mergeCell ref="AO29:AP29"/>
    <mergeCell ref="AQ29:AR29"/>
    <mergeCell ref="AS29:AT29"/>
    <mergeCell ref="AU29:AV29"/>
    <mergeCell ref="AW29:AX29"/>
    <mergeCell ref="C30:D30"/>
    <mergeCell ref="E30:F30"/>
    <mergeCell ref="G30:H30"/>
    <mergeCell ref="I30:J30"/>
    <mergeCell ref="K30:L30"/>
    <mergeCell ref="M30:N30"/>
    <mergeCell ref="AY29:AZ29"/>
    <mergeCell ref="BA29:BB29"/>
    <mergeCell ref="BC29:BD29"/>
    <mergeCell ref="AA29:AB29"/>
    <mergeCell ref="AC29:AD29"/>
    <mergeCell ref="AE29:AF29"/>
    <mergeCell ref="AG29:AH29"/>
    <mergeCell ref="AI29:AJ29"/>
    <mergeCell ref="AK29:AL29"/>
    <mergeCell ref="O29:P29"/>
    <mergeCell ref="AA30:AB30"/>
    <mergeCell ref="AC30:AD30"/>
    <mergeCell ref="AE30:AF30"/>
    <mergeCell ref="AG30:AH30"/>
    <mergeCell ref="AI30:AJ30"/>
    <mergeCell ref="AK30:AL30"/>
    <mergeCell ref="O30:P30"/>
    <mergeCell ref="Q30:R30"/>
    <mergeCell ref="S30:T30"/>
    <mergeCell ref="U30:V30"/>
    <mergeCell ref="W30:X30"/>
    <mergeCell ref="Y30:Z30"/>
    <mergeCell ref="AY30:AZ30"/>
    <mergeCell ref="BA30:BB30"/>
    <mergeCell ref="BC30:BD30"/>
    <mergeCell ref="BE30:BF30"/>
    <mergeCell ref="BG30:BH30"/>
    <mergeCell ref="BI30:BJ30"/>
    <mergeCell ref="AM30:AN30"/>
    <mergeCell ref="AO30:AP30"/>
    <mergeCell ref="AQ30:AR30"/>
    <mergeCell ref="AS30:AT30"/>
    <mergeCell ref="AU30:AV30"/>
    <mergeCell ref="AW30:AX30"/>
    <mergeCell ref="U31:V31"/>
    <mergeCell ref="W31:X31"/>
    <mergeCell ref="Y31:Z31"/>
    <mergeCell ref="C31:D31"/>
    <mergeCell ref="E31:F31"/>
    <mergeCell ref="G31:H31"/>
    <mergeCell ref="I31:J31"/>
    <mergeCell ref="K31:L31"/>
    <mergeCell ref="M31:N31"/>
    <mergeCell ref="I32:J32"/>
    <mergeCell ref="K32:L32"/>
    <mergeCell ref="M32:N32"/>
    <mergeCell ref="AY31:AZ31"/>
    <mergeCell ref="BA31:BB31"/>
    <mergeCell ref="BC31:BD31"/>
    <mergeCell ref="BE31:BF31"/>
    <mergeCell ref="BG31:BH31"/>
    <mergeCell ref="BI31:BJ31"/>
    <mergeCell ref="AM31:AN31"/>
    <mergeCell ref="AO31:AP31"/>
    <mergeCell ref="AQ31:AR31"/>
    <mergeCell ref="AS31:AT31"/>
    <mergeCell ref="AU31:AV31"/>
    <mergeCell ref="AW31:AX31"/>
    <mergeCell ref="AA31:AB31"/>
    <mergeCell ref="AC31:AD31"/>
    <mergeCell ref="AE31:AF31"/>
    <mergeCell ref="AG31:AH31"/>
    <mergeCell ref="AI31:AJ31"/>
    <mergeCell ref="AK31:AL31"/>
    <mergeCell ref="O31:P31"/>
    <mergeCell ref="Q31:R31"/>
    <mergeCell ref="S31:T31"/>
    <mergeCell ref="BE32:BF32"/>
    <mergeCell ref="BG32:BH32"/>
    <mergeCell ref="BI32:BJ32"/>
    <mergeCell ref="AM32:AN32"/>
    <mergeCell ref="AO32:AP32"/>
    <mergeCell ref="AQ32:AR32"/>
    <mergeCell ref="AS32:AT32"/>
    <mergeCell ref="AU32:AV32"/>
    <mergeCell ref="AW32:AX32"/>
    <mergeCell ref="C33:D33"/>
    <mergeCell ref="E33:F33"/>
    <mergeCell ref="G33:H33"/>
    <mergeCell ref="I33:J33"/>
    <mergeCell ref="K33:L33"/>
    <mergeCell ref="M33:N33"/>
    <mergeCell ref="AY32:AZ32"/>
    <mergeCell ref="BA32:BB32"/>
    <mergeCell ref="BC32:BD32"/>
    <mergeCell ref="AA32:AB32"/>
    <mergeCell ref="AC32:AD32"/>
    <mergeCell ref="AE32:AF32"/>
    <mergeCell ref="AG32:AH32"/>
    <mergeCell ref="AI32:AJ32"/>
    <mergeCell ref="AK32:AL32"/>
    <mergeCell ref="O32:P32"/>
    <mergeCell ref="Q32:R32"/>
    <mergeCell ref="S32:T32"/>
    <mergeCell ref="U32:V32"/>
    <mergeCell ref="W32:X32"/>
    <mergeCell ref="Y32:Z32"/>
    <mergeCell ref="C32:D32"/>
    <mergeCell ref="E32:F32"/>
    <mergeCell ref="G32:H32"/>
    <mergeCell ref="AA33:AB33"/>
    <mergeCell ref="AC33:AD33"/>
    <mergeCell ref="AE33:AF33"/>
    <mergeCell ref="AG33:AH33"/>
    <mergeCell ref="AI33:AJ33"/>
    <mergeCell ref="AK33:AL33"/>
    <mergeCell ref="O33:P33"/>
    <mergeCell ref="Q33:R33"/>
    <mergeCell ref="S33:T33"/>
    <mergeCell ref="U33:V33"/>
    <mergeCell ref="W33:X33"/>
    <mergeCell ref="Y33:Z33"/>
    <mergeCell ref="AY33:AZ33"/>
    <mergeCell ref="BA33:BB33"/>
    <mergeCell ref="BC33:BD33"/>
    <mergeCell ref="BE33:BF33"/>
    <mergeCell ref="BG33:BH33"/>
    <mergeCell ref="BI33:BJ33"/>
    <mergeCell ref="AM33:AN33"/>
    <mergeCell ref="AO33:AP33"/>
    <mergeCell ref="AQ33:AR33"/>
    <mergeCell ref="AS33:AT33"/>
    <mergeCell ref="AU33:AV33"/>
    <mergeCell ref="AW33:AX33"/>
    <mergeCell ref="U34:V34"/>
    <mergeCell ref="W34:X34"/>
    <mergeCell ref="Y34:Z34"/>
    <mergeCell ref="C34:D34"/>
    <mergeCell ref="E34:F34"/>
    <mergeCell ref="G34:H34"/>
    <mergeCell ref="I34:J34"/>
    <mergeCell ref="K34:L34"/>
    <mergeCell ref="M34:N34"/>
    <mergeCell ref="I35:J35"/>
    <mergeCell ref="K35:L35"/>
    <mergeCell ref="M35:N35"/>
    <mergeCell ref="AY34:AZ34"/>
    <mergeCell ref="BA34:BB34"/>
    <mergeCell ref="BC34:BD34"/>
    <mergeCell ref="BE34:BF34"/>
    <mergeCell ref="BG34:BH34"/>
    <mergeCell ref="BI34:BJ34"/>
    <mergeCell ref="AM34:AN34"/>
    <mergeCell ref="AO34:AP34"/>
    <mergeCell ref="AQ34:AR34"/>
    <mergeCell ref="AS34:AT34"/>
    <mergeCell ref="AU34:AV34"/>
    <mergeCell ref="AW34:AX34"/>
    <mergeCell ref="AA34:AB34"/>
    <mergeCell ref="AC34:AD34"/>
    <mergeCell ref="AE34:AF34"/>
    <mergeCell ref="AG34:AH34"/>
    <mergeCell ref="AI34:AJ34"/>
    <mergeCell ref="AK34:AL34"/>
    <mergeCell ref="O34:P34"/>
    <mergeCell ref="Q34:R34"/>
    <mergeCell ref="S34:T34"/>
    <mergeCell ref="BE35:BF35"/>
    <mergeCell ref="BG35:BH35"/>
    <mergeCell ref="BI35:BJ35"/>
    <mergeCell ref="AM35:AN35"/>
    <mergeCell ref="AO35:AP35"/>
    <mergeCell ref="AQ35:AR35"/>
    <mergeCell ref="AS35:AT35"/>
    <mergeCell ref="AU35:AV35"/>
    <mergeCell ref="AW35:AX35"/>
    <mergeCell ref="A36:B36"/>
    <mergeCell ref="C36:D36"/>
    <mergeCell ref="E36:F36"/>
    <mergeCell ref="G36:H36"/>
    <mergeCell ref="I36:J36"/>
    <mergeCell ref="K36:L36"/>
    <mergeCell ref="AY35:AZ35"/>
    <mergeCell ref="BA35:BB35"/>
    <mergeCell ref="BC35:BD35"/>
    <mergeCell ref="AA35:AB35"/>
    <mergeCell ref="AC35:AD35"/>
    <mergeCell ref="AE35:AF35"/>
    <mergeCell ref="AG35:AH35"/>
    <mergeCell ref="AI35:AJ35"/>
    <mergeCell ref="AK35:AL35"/>
    <mergeCell ref="O35:P35"/>
    <mergeCell ref="Q35:R35"/>
    <mergeCell ref="S35:T35"/>
    <mergeCell ref="U35:V35"/>
    <mergeCell ref="W35:X35"/>
    <mergeCell ref="Y35:Z35"/>
    <mergeCell ref="C35:D35"/>
    <mergeCell ref="E35:F35"/>
    <mergeCell ref="G35:H35"/>
    <mergeCell ref="AC36:AD36"/>
    <mergeCell ref="AE36:AF36"/>
    <mergeCell ref="AG36:AH36"/>
    <mergeCell ref="AI36:AJ36"/>
    <mergeCell ref="M36:N36"/>
    <mergeCell ref="O36:P36"/>
    <mergeCell ref="Q36:R36"/>
    <mergeCell ref="S36:T36"/>
    <mergeCell ref="U36:V36"/>
    <mergeCell ref="W36:X36"/>
    <mergeCell ref="BI36:BJ36"/>
    <mergeCell ref="A37:B37"/>
    <mergeCell ref="C37:D37"/>
    <mergeCell ref="E37:F37"/>
    <mergeCell ref="G37:H37"/>
    <mergeCell ref="I37:J37"/>
    <mergeCell ref="K37:L37"/>
    <mergeCell ref="M37:N37"/>
    <mergeCell ref="O37:P37"/>
    <mergeCell ref="Q37:R37"/>
    <mergeCell ref="AW36:AX36"/>
    <mergeCell ref="AY36:AZ36"/>
    <mergeCell ref="BA36:BB36"/>
    <mergeCell ref="BC36:BD36"/>
    <mergeCell ref="BE36:BF36"/>
    <mergeCell ref="BG36:BH36"/>
    <mergeCell ref="AK36:AL36"/>
    <mergeCell ref="AM36:AN36"/>
    <mergeCell ref="AO36:AP36"/>
    <mergeCell ref="AQ36:AR36"/>
    <mergeCell ref="AS36:AT36"/>
    <mergeCell ref="AU36:AV36"/>
    <mergeCell ref="Y36:Z36"/>
    <mergeCell ref="AA36:AB36"/>
    <mergeCell ref="AE37:AF37"/>
    <mergeCell ref="AG37:AH37"/>
    <mergeCell ref="AI37:AJ37"/>
    <mergeCell ref="AK37:AL37"/>
    <mergeCell ref="AM37:AN37"/>
    <mergeCell ref="AO37:AP37"/>
    <mergeCell ref="S37:T37"/>
    <mergeCell ref="U37:V37"/>
    <mergeCell ref="W37:X37"/>
    <mergeCell ref="Y37:Z37"/>
    <mergeCell ref="AA37:AB37"/>
    <mergeCell ref="AC37:AD37"/>
    <mergeCell ref="BC37:BD37"/>
    <mergeCell ref="BE37:BF37"/>
    <mergeCell ref="BG37:BH37"/>
    <mergeCell ref="BI37:BJ37"/>
    <mergeCell ref="AQ37:AR37"/>
    <mergeCell ref="AS37:AT37"/>
    <mergeCell ref="AU37:AV37"/>
    <mergeCell ref="AW37:AX37"/>
    <mergeCell ref="AY37:AZ37"/>
    <mergeCell ref="BA37:BB37"/>
  </mergeCells>
  <conditionalFormatting sqref="C4:BJ4">
    <cfRule type="expression" dxfId="20" priority="100">
      <formula>C$4&lt;&gt;""</formula>
    </cfRule>
  </conditionalFormatting>
  <conditionalFormatting sqref="C9:BJ28">
    <cfRule type="expression" dxfId="19" priority="73">
      <formula>$A9=""</formula>
    </cfRule>
    <cfRule type="cellIs" dxfId="18" priority="75" operator="equal">
      <formula>$B$29</formula>
    </cfRule>
    <cfRule type="cellIs" dxfId="17" priority="76" operator="equal">
      <formula>$B$30</formula>
    </cfRule>
    <cfRule type="cellIs" dxfId="16" priority="77" operator="equal">
      <formula>$B$31</formula>
    </cfRule>
    <cfRule type="cellIs" dxfId="15" priority="78" operator="equal">
      <formula>$B$32</formula>
    </cfRule>
    <cfRule type="cellIs" dxfId="14" priority="79" operator="equal">
      <formula>$B$33</formula>
    </cfRule>
    <cfRule type="cellIs" dxfId="13" priority="80" operator="equal">
      <formula>$B$34</formula>
    </cfRule>
    <cfRule type="cellIs" dxfId="12" priority="81"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74" id="{47881864-D622-4EB7-AFDE-DBA7A3B77F37}">
            <xm:f>OR(WEEKDAY(C$6,2)&gt;5,COUNTIF(PARAMETRES!$G$3:$G$27,C$6)&gt;0)</xm:f>
            <x14:dxf>
              <fill>
                <patternFill>
                  <bgColor theme="4" tint="0.79998168889431442"/>
                </patternFill>
              </fill>
            </x14:dxf>
          </x14:cfRule>
          <xm:sqref>C5:BJ28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C9:BJ28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BL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DÉCEMBRE "&amp;PARAMETRES!D2</f>
        <v>PLANNING ABSENCES DÉCEMBRE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_xlfn.ISOWEEKNUM(DATE(PARAMETRES!$D$2,12,C5))</f>
        <v>49</v>
      </c>
      <c r="D4" s="216"/>
      <c r="E4" s="216" t="str">
        <f>IF(WEEKDAY(DATE(PARAMETRES!$D$2,12,E5),2)=1,_xlfn.ISOWEEKNUM(DATE(PARAMETRES!$D$2,12,E5)),"")</f>
        <v/>
      </c>
      <c r="F4" s="216"/>
      <c r="G4" s="216" t="str">
        <f>IF(WEEKDAY(DATE(PARAMETRES!$D$2,12,G5),2)=1,_xlfn.ISOWEEKNUM(DATE(PARAMETRES!$D$2,12,G5)),"")</f>
        <v/>
      </c>
      <c r="H4" s="216"/>
      <c r="I4" s="216" t="str">
        <f>IF(WEEKDAY(DATE(PARAMETRES!$D$2,12,I5),2)=1,_xlfn.ISOWEEKNUM(DATE(PARAMETRES!$D$2,12,I5)),"")</f>
        <v/>
      </c>
      <c r="J4" s="216"/>
      <c r="K4" s="216" t="str">
        <f>IF(WEEKDAY(DATE(PARAMETRES!$D$2,12,K5),2)=1,_xlfn.ISOWEEKNUM(DATE(PARAMETRES!$D$2,12,K5)),"")</f>
        <v/>
      </c>
      <c r="L4" s="216"/>
      <c r="M4" s="216" t="str">
        <f>IF(WEEKDAY(DATE(PARAMETRES!$D$2,12,M5),2)=1,_xlfn.ISOWEEKNUM(DATE(PARAMETRES!$D$2,12,M5)),"")</f>
        <v/>
      </c>
      <c r="N4" s="216"/>
      <c r="O4" s="216">
        <f>IF(WEEKDAY(DATE(PARAMETRES!$D$2,12,O5),2)=1,_xlfn.ISOWEEKNUM(DATE(PARAMETRES!$D$2,12,O5)),"")</f>
        <v>50</v>
      </c>
      <c r="P4" s="216"/>
      <c r="Q4" s="216" t="str">
        <f>IF(WEEKDAY(DATE(PARAMETRES!$D$2,12,Q5),2)=1,_xlfn.ISOWEEKNUM(DATE(PARAMETRES!$D$2,12,Q5)),"")</f>
        <v/>
      </c>
      <c r="R4" s="216"/>
      <c r="S4" s="216" t="str">
        <f>IF(WEEKDAY(DATE(PARAMETRES!$D$2,12,S5),2)=1,_xlfn.ISOWEEKNUM(DATE(PARAMETRES!$D$2,12,S5)),"")</f>
        <v/>
      </c>
      <c r="T4" s="216"/>
      <c r="U4" s="216" t="str">
        <f>IF(WEEKDAY(DATE(PARAMETRES!$D$2,12,U5),2)=1,_xlfn.ISOWEEKNUM(DATE(PARAMETRES!$D$2,12,U5)),"")</f>
        <v/>
      </c>
      <c r="V4" s="216"/>
      <c r="W4" s="216" t="str">
        <f>IF(WEEKDAY(DATE(PARAMETRES!$D$2,12,W5),2)=1,_xlfn.ISOWEEKNUM(DATE(PARAMETRES!$D$2,12,W5)),"")</f>
        <v/>
      </c>
      <c r="X4" s="216"/>
      <c r="Y4" s="216" t="str">
        <f>IF(WEEKDAY(DATE(PARAMETRES!$D$2,12,Y5),2)=1,_xlfn.ISOWEEKNUM(DATE(PARAMETRES!$D$2,12,Y5)),"")</f>
        <v/>
      </c>
      <c r="Z4" s="216"/>
      <c r="AA4" s="216" t="str">
        <f>IF(WEEKDAY(DATE(PARAMETRES!$D$2,12,AA5),2)=1,_xlfn.ISOWEEKNUM(DATE(PARAMETRES!$D$2,12,AA5)),"")</f>
        <v/>
      </c>
      <c r="AB4" s="216"/>
      <c r="AC4" s="216">
        <f>IF(WEEKDAY(DATE(PARAMETRES!$D$2,12,AC5),2)=1,_xlfn.ISOWEEKNUM(DATE(PARAMETRES!$D$2,12,AC5)),"")</f>
        <v>51</v>
      </c>
      <c r="AD4" s="216"/>
      <c r="AE4" s="216" t="str">
        <f>IF(WEEKDAY(DATE(PARAMETRES!$D$2,12,AE5),2)=1,_xlfn.ISOWEEKNUM(DATE(PARAMETRES!$D$2,12,AE5)),"")</f>
        <v/>
      </c>
      <c r="AF4" s="216"/>
      <c r="AG4" s="216" t="str">
        <f>IF(WEEKDAY(DATE(PARAMETRES!$D$2,12,AG5),2)=1,_xlfn.ISOWEEKNUM(DATE(PARAMETRES!$D$2,12,AG5)),"")</f>
        <v/>
      </c>
      <c r="AH4" s="216"/>
      <c r="AI4" s="216" t="str">
        <f>IF(WEEKDAY(DATE(PARAMETRES!$D$2,12,AI5),2)=1,_xlfn.ISOWEEKNUM(DATE(PARAMETRES!$D$2,12,AI5)),"")</f>
        <v/>
      </c>
      <c r="AJ4" s="216"/>
      <c r="AK4" s="216" t="str">
        <f>IF(WEEKDAY(DATE(PARAMETRES!$D$2,12,AK5),2)=1,_xlfn.ISOWEEKNUM(DATE(PARAMETRES!$D$2,12,AK5)),"")</f>
        <v/>
      </c>
      <c r="AL4" s="216"/>
      <c r="AM4" s="216" t="str">
        <f>IF(WEEKDAY(DATE(PARAMETRES!$D$2,12,AM5),2)=1,_xlfn.ISOWEEKNUM(DATE(PARAMETRES!$D$2,12,AM5)),"")</f>
        <v/>
      </c>
      <c r="AN4" s="216"/>
      <c r="AO4" s="216" t="str">
        <f>IF(WEEKDAY(DATE(PARAMETRES!$D$2,12,AO5),2)=1,_xlfn.ISOWEEKNUM(DATE(PARAMETRES!$D$2,12,AO5)),"")</f>
        <v/>
      </c>
      <c r="AP4" s="216"/>
      <c r="AQ4" s="216">
        <f>IF(WEEKDAY(DATE(PARAMETRES!$D$2,12,AQ5),2)=1,_xlfn.ISOWEEKNUM(DATE(PARAMETRES!$D$2,12,AQ5)),"")</f>
        <v>52</v>
      </c>
      <c r="AR4" s="216"/>
      <c r="AS4" s="216" t="str">
        <f>IF(WEEKDAY(DATE(PARAMETRES!$D$2,12,AS5),2)=1,_xlfn.ISOWEEKNUM(DATE(PARAMETRES!$D$2,12,AS5)),"")</f>
        <v/>
      </c>
      <c r="AT4" s="216"/>
      <c r="AU4" s="216" t="str">
        <f>IF(WEEKDAY(DATE(PARAMETRES!$D$2,12,AU5),2)=1,_xlfn.ISOWEEKNUM(DATE(PARAMETRES!$D$2,12,AU5)),"")</f>
        <v/>
      </c>
      <c r="AV4" s="216"/>
      <c r="AW4" s="216" t="str">
        <f>IF(WEEKDAY(DATE(PARAMETRES!$D$2,12,AW5),2)=1,_xlfn.ISOWEEKNUM(DATE(PARAMETRES!$D$2,12,AW5)),"")</f>
        <v/>
      </c>
      <c r="AX4" s="216"/>
      <c r="AY4" s="216" t="str">
        <f>IF(WEEKDAY(DATE(PARAMETRES!$D$2,12,AY5),2)=1,_xlfn.ISOWEEKNUM(DATE(PARAMETRES!$D$2,12,AY5)),"")</f>
        <v/>
      </c>
      <c r="AZ4" s="216"/>
      <c r="BA4" s="216" t="str">
        <f>IF(WEEKDAY(DATE(PARAMETRES!$D$2,12,BA5),2)=1,_xlfn.ISOWEEKNUM(DATE(PARAMETRES!$D$2,12,BA5)),"")</f>
        <v/>
      </c>
      <c r="BB4" s="216"/>
      <c r="BC4" s="216" t="str">
        <f>IF(WEEKDAY(DATE(PARAMETRES!$D$2,12,BC5),2)=1,_xlfn.ISOWEEKNUM(DATE(PARAMETRES!$D$2,12,BC5)),"")</f>
        <v/>
      </c>
      <c r="BD4" s="216"/>
      <c r="BE4" s="216">
        <f>IF(WEEKDAY(DATE(PARAMETRES!$D$2,12,BE5),2)=1,_xlfn.ISOWEEKNUM(DATE(PARAMETRES!$D$2,12,BE5)),"")</f>
        <v>53</v>
      </c>
      <c r="BF4" s="216"/>
      <c r="BG4" s="216" t="str">
        <f>IF(WEEKDAY(DATE(PARAMETRES!$D$2,12,BG5),2)=1,_xlfn.ISOWEEKNUM(DATE(PARAMETRES!$D$2,12,BG5)),"")</f>
        <v/>
      </c>
      <c r="BH4" s="216"/>
      <c r="BI4" s="216" t="str">
        <f>IF(WEEKDAY(DATE(PARAMETRES!$D$2,12,BI5),2)=1,_xlfn.ISOWEEKNUM(DATE(PARAMETRES!$D$2,12,BI5)),"")</f>
        <v/>
      </c>
      <c r="BJ4" s="216"/>
      <c r="BK4" s="216" t="str">
        <f>IF(WEEKDAY(DATE(PARAMETRES!$D$2,12,BK5),2)=1,_xlfn.ISOWEEKNUM(DATE(PARAMETRES!$D$2,12,BK5)),"")</f>
        <v/>
      </c>
      <c r="BL4" s="234"/>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DATE(PARAMETRES!$D$2,12,C5)</f>
        <v>46357</v>
      </c>
      <c r="D6" s="87">
        <f>DATE(PARAMETRES!$D$2,12,C5)</f>
        <v>46357</v>
      </c>
      <c r="E6" s="86">
        <f>DATE(PARAMETRES!$D$2,12,E5)</f>
        <v>46358</v>
      </c>
      <c r="F6" s="87">
        <f>DATE(PARAMETRES!$D$2,12,E5)</f>
        <v>46358</v>
      </c>
      <c r="G6" s="86">
        <f>DATE(PARAMETRES!$D$2,12,G5)</f>
        <v>46359</v>
      </c>
      <c r="H6" s="87">
        <f>DATE(PARAMETRES!$D$2,12,G5)</f>
        <v>46359</v>
      </c>
      <c r="I6" s="86">
        <f>DATE(PARAMETRES!$D$2,12,I5)</f>
        <v>46360</v>
      </c>
      <c r="J6" s="87">
        <f>DATE(PARAMETRES!$D$2,12,I5)</f>
        <v>46360</v>
      </c>
      <c r="K6" s="86">
        <f>DATE(PARAMETRES!$D$2,12,K5)</f>
        <v>46361</v>
      </c>
      <c r="L6" s="87">
        <f>DATE(PARAMETRES!$D$2,12,K5)</f>
        <v>46361</v>
      </c>
      <c r="M6" s="86">
        <f>DATE(PARAMETRES!$D$2,12,M5)</f>
        <v>46362</v>
      </c>
      <c r="N6" s="87">
        <f>DATE(PARAMETRES!$D$2,12,M5)</f>
        <v>46362</v>
      </c>
      <c r="O6" s="86">
        <f>DATE(PARAMETRES!$D$2,12,O5)</f>
        <v>46363</v>
      </c>
      <c r="P6" s="87">
        <f>DATE(PARAMETRES!$D$2,12,O5)</f>
        <v>46363</v>
      </c>
      <c r="Q6" s="86">
        <f>DATE(PARAMETRES!$D$2,12,Q5)</f>
        <v>46364</v>
      </c>
      <c r="R6" s="87">
        <f>DATE(PARAMETRES!$D$2,12,Q5)</f>
        <v>46364</v>
      </c>
      <c r="S6" s="86">
        <f>DATE(PARAMETRES!$D$2,12,S5)</f>
        <v>46365</v>
      </c>
      <c r="T6" s="87">
        <f>DATE(PARAMETRES!$D$2,12,S5)</f>
        <v>46365</v>
      </c>
      <c r="U6" s="86">
        <f>DATE(PARAMETRES!$D$2,12,U5)</f>
        <v>46366</v>
      </c>
      <c r="V6" s="87">
        <f>DATE(PARAMETRES!$D$2,12,U5)</f>
        <v>46366</v>
      </c>
      <c r="W6" s="86">
        <f>DATE(PARAMETRES!$D$2,12,W5)</f>
        <v>46367</v>
      </c>
      <c r="X6" s="87">
        <f>DATE(PARAMETRES!$D$2,12,W5)</f>
        <v>46367</v>
      </c>
      <c r="Y6" s="86">
        <f>DATE(PARAMETRES!$D$2,12,Y5)</f>
        <v>46368</v>
      </c>
      <c r="Z6" s="87">
        <f>DATE(PARAMETRES!$D$2,12,Y5)</f>
        <v>46368</v>
      </c>
      <c r="AA6" s="86">
        <f>DATE(PARAMETRES!$D$2,12,AA5)</f>
        <v>46369</v>
      </c>
      <c r="AB6" s="87">
        <f>DATE(PARAMETRES!$D$2,12,AA5)</f>
        <v>46369</v>
      </c>
      <c r="AC6" s="86">
        <f>DATE(PARAMETRES!$D$2,12,AC5)</f>
        <v>46370</v>
      </c>
      <c r="AD6" s="87">
        <f>DATE(PARAMETRES!$D$2,12,AC5)</f>
        <v>46370</v>
      </c>
      <c r="AE6" s="86">
        <f>DATE(PARAMETRES!$D$2,12,AE5)</f>
        <v>46371</v>
      </c>
      <c r="AF6" s="87">
        <f>DATE(PARAMETRES!$D$2,12,AE5)</f>
        <v>46371</v>
      </c>
      <c r="AG6" s="86">
        <f>DATE(PARAMETRES!$D$2,12,AG5)</f>
        <v>46372</v>
      </c>
      <c r="AH6" s="87">
        <f>DATE(PARAMETRES!$D$2,12,AG5)</f>
        <v>46372</v>
      </c>
      <c r="AI6" s="86">
        <f>DATE(PARAMETRES!$D$2,12,AI5)</f>
        <v>46373</v>
      </c>
      <c r="AJ6" s="87">
        <f>DATE(PARAMETRES!$D$2,12,AI5)</f>
        <v>46373</v>
      </c>
      <c r="AK6" s="86">
        <f>DATE(PARAMETRES!$D$2,12,AK5)</f>
        <v>46374</v>
      </c>
      <c r="AL6" s="87">
        <f>DATE(PARAMETRES!$D$2,12,AK5)</f>
        <v>46374</v>
      </c>
      <c r="AM6" s="86">
        <f>DATE(PARAMETRES!$D$2,12,AM5)</f>
        <v>46375</v>
      </c>
      <c r="AN6" s="87">
        <f>DATE(PARAMETRES!$D$2,12,AM5)</f>
        <v>46375</v>
      </c>
      <c r="AO6" s="86">
        <f>DATE(PARAMETRES!$D$2,12,AO5)</f>
        <v>46376</v>
      </c>
      <c r="AP6" s="87">
        <f>DATE(PARAMETRES!$D$2,12,AO5)</f>
        <v>46376</v>
      </c>
      <c r="AQ6" s="86">
        <f>DATE(PARAMETRES!$D$2,12,AQ5)</f>
        <v>46377</v>
      </c>
      <c r="AR6" s="87">
        <f>DATE(PARAMETRES!$D$2,12,AQ5)</f>
        <v>46377</v>
      </c>
      <c r="AS6" s="86">
        <f>DATE(PARAMETRES!$D$2,12,AS5)</f>
        <v>46378</v>
      </c>
      <c r="AT6" s="87">
        <f>DATE(PARAMETRES!$D$2,12,AS5)</f>
        <v>46378</v>
      </c>
      <c r="AU6" s="86">
        <f>DATE(PARAMETRES!$D$2,12,AU5)</f>
        <v>46379</v>
      </c>
      <c r="AV6" s="87">
        <f>DATE(PARAMETRES!$D$2,12,AU5)</f>
        <v>46379</v>
      </c>
      <c r="AW6" s="86">
        <f>DATE(PARAMETRES!$D$2,12,AW5)</f>
        <v>46380</v>
      </c>
      <c r="AX6" s="87">
        <f>DATE(PARAMETRES!$D$2,12,AW5)</f>
        <v>46380</v>
      </c>
      <c r="AY6" s="86">
        <f>DATE(PARAMETRES!$D$2,12,AY5)</f>
        <v>46381</v>
      </c>
      <c r="AZ6" s="87">
        <f>DATE(PARAMETRES!$D$2,12,AY5)</f>
        <v>46381</v>
      </c>
      <c r="BA6" s="86">
        <f>DATE(PARAMETRES!$D$2,12,BA5)</f>
        <v>46382</v>
      </c>
      <c r="BB6" s="87">
        <f>DATE(PARAMETRES!$D$2,12,BA5)</f>
        <v>46382</v>
      </c>
      <c r="BC6" s="86">
        <f>DATE(PARAMETRES!$D$2,12,BC5)</f>
        <v>46383</v>
      </c>
      <c r="BD6" s="87">
        <f>DATE(PARAMETRES!$D$2,12,BC5)</f>
        <v>46383</v>
      </c>
      <c r="BE6" s="86">
        <f>DATE(PARAMETRES!$D$2,12,BE5)</f>
        <v>46384</v>
      </c>
      <c r="BF6" s="87">
        <f>DATE(PARAMETRES!$D$2,12,BE5)</f>
        <v>46384</v>
      </c>
      <c r="BG6" s="86">
        <f>DATE(PARAMETRES!$D$2,12,BG5)</f>
        <v>46385</v>
      </c>
      <c r="BH6" s="87">
        <f>DATE(PARAMETRES!$D$2,12,BG5)</f>
        <v>46385</v>
      </c>
      <c r="BI6" s="86">
        <f>DATE(PARAMETRES!$D$2,12,BI5)</f>
        <v>46386</v>
      </c>
      <c r="BJ6" s="87">
        <f>DATE(PARAMETRES!$D$2,12,BI5)</f>
        <v>46386</v>
      </c>
      <c r="BK6" s="86">
        <f>DATE(PARAMETRES!$D$2,12,BK5)</f>
        <v>46387</v>
      </c>
      <c r="BL6" s="87">
        <f>DATE(PARAMETRES!$D$2,12,BK5)</f>
        <v>46387</v>
      </c>
    </row>
    <row r="7" spans="1:64">
      <c r="C7" s="194" t="str">
        <f>TEXT(DATE(PARAMETRES!$D$2,12,C5),"jjj")</f>
        <v>mar</v>
      </c>
      <c r="D7" s="195"/>
      <c r="E7" s="194" t="str">
        <f>TEXT(DATE(PARAMETRES!$D$2,12,E5),"jjj")</f>
        <v>mer</v>
      </c>
      <c r="F7" s="195"/>
      <c r="G7" s="194" t="str">
        <f>TEXT(DATE(PARAMETRES!$D$2,12,G5),"jjj")</f>
        <v>jeu</v>
      </c>
      <c r="H7" s="195"/>
      <c r="I7" s="194" t="str">
        <f>TEXT(DATE(PARAMETRES!$D$2,12,I5),"jjj")</f>
        <v>ven</v>
      </c>
      <c r="J7" s="195"/>
      <c r="K7" s="194" t="str">
        <f>TEXT(DATE(PARAMETRES!$D$2,12,K5),"jjj")</f>
        <v>sam</v>
      </c>
      <c r="L7" s="195"/>
      <c r="M7" s="194" t="str">
        <f>TEXT(DATE(PARAMETRES!$D$2,12,M5),"jjj")</f>
        <v>dim</v>
      </c>
      <c r="N7" s="195"/>
      <c r="O7" s="194" t="str">
        <f>TEXT(DATE(PARAMETRES!$D$2,12,O5),"jjj")</f>
        <v>lun</v>
      </c>
      <c r="P7" s="195"/>
      <c r="Q7" s="194" t="str">
        <f>TEXT(DATE(PARAMETRES!$D$2,12,Q5),"jjj")</f>
        <v>mar</v>
      </c>
      <c r="R7" s="195"/>
      <c r="S7" s="194" t="str">
        <f>TEXT(DATE(PARAMETRES!$D$2,12,S5),"jjj")</f>
        <v>mer</v>
      </c>
      <c r="T7" s="195"/>
      <c r="U7" s="194" t="str">
        <f>TEXT(DATE(PARAMETRES!$D$2,12,U5),"jjj")</f>
        <v>jeu</v>
      </c>
      <c r="V7" s="195"/>
      <c r="W7" s="194" t="str">
        <f>TEXT(DATE(PARAMETRES!$D$2,12,W5),"jjj")</f>
        <v>ven</v>
      </c>
      <c r="X7" s="195"/>
      <c r="Y7" s="194" t="str">
        <f>TEXT(DATE(PARAMETRES!$D$2,12,Y5),"jjj")</f>
        <v>sam</v>
      </c>
      <c r="Z7" s="195"/>
      <c r="AA7" s="194" t="str">
        <f>TEXT(DATE(PARAMETRES!$D$2,12,AA5),"jjj")</f>
        <v>dim</v>
      </c>
      <c r="AB7" s="195"/>
      <c r="AC7" s="194" t="str">
        <f>TEXT(DATE(PARAMETRES!$D$2,12,AC5),"jjj")</f>
        <v>lun</v>
      </c>
      <c r="AD7" s="195"/>
      <c r="AE7" s="194" t="str">
        <f>TEXT(DATE(PARAMETRES!$D$2,12,AE5),"jjj")</f>
        <v>mar</v>
      </c>
      <c r="AF7" s="195"/>
      <c r="AG7" s="194" t="str">
        <f>TEXT(DATE(PARAMETRES!$D$2,12,AG5),"jjj")</f>
        <v>mer</v>
      </c>
      <c r="AH7" s="195"/>
      <c r="AI7" s="194" t="str">
        <f>TEXT(DATE(PARAMETRES!$D$2,12,AI5),"jjj")</f>
        <v>jeu</v>
      </c>
      <c r="AJ7" s="195"/>
      <c r="AK7" s="194" t="str">
        <f>TEXT(DATE(PARAMETRES!$D$2,12,AK5),"jjj")</f>
        <v>ven</v>
      </c>
      <c r="AL7" s="195"/>
      <c r="AM7" s="194" t="str">
        <f>TEXT(DATE(PARAMETRES!$D$2,12,AM5),"jjj")</f>
        <v>sam</v>
      </c>
      <c r="AN7" s="195"/>
      <c r="AO7" s="194" t="str">
        <f>TEXT(DATE(PARAMETRES!$D$2,12,AO5),"jjj")</f>
        <v>dim</v>
      </c>
      <c r="AP7" s="195"/>
      <c r="AQ7" s="194" t="str">
        <f>TEXT(DATE(PARAMETRES!$D$2,12,AQ5),"jjj")</f>
        <v>lun</v>
      </c>
      <c r="AR7" s="195"/>
      <c r="AS7" s="194" t="str">
        <f>TEXT(DATE(PARAMETRES!$D$2,12,AS5),"jjj")</f>
        <v>mar</v>
      </c>
      <c r="AT7" s="195"/>
      <c r="AU7" s="194" t="str">
        <f>TEXT(DATE(PARAMETRES!$D$2,12,AU5),"jjj")</f>
        <v>mer</v>
      </c>
      <c r="AV7" s="195"/>
      <c r="AW7" s="194" t="str">
        <f>TEXT(DATE(PARAMETRES!$D$2,12,AW5),"jjj")</f>
        <v>jeu</v>
      </c>
      <c r="AX7" s="195"/>
      <c r="AY7" s="194" t="str">
        <f>TEXT(DATE(PARAMETRES!$D$2,12,AY5),"jjj")</f>
        <v>ven</v>
      </c>
      <c r="AZ7" s="195"/>
      <c r="BA7" s="194" t="str">
        <f>TEXT(DATE(PARAMETRES!$D$2,12,BA5),"jjj")</f>
        <v>sam</v>
      </c>
      <c r="BB7" s="195"/>
      <c r="BC7" s="194" t="str">
        <f>TEXT(DATE(PARAMETRES!$D$2,12,BC5),"jjj")</f>
        <v>dim</v>
      </c>
      <c r="BD7" s="195"/>
      <c r="BE7" s="194" t="str">
        <f>TEXT(DATE(PARAMETRES!$D$2,12,BE5),"jjj")</f>
        <v>lun</v>
      </c>
      <c r="BF7" s="195"/>
      <c r="BG7" s="194" t="str">
        <f>TEXT(DATE(PARAMETRES!$D$2,12,BG5),"jjj")</f>
        <v>mar</v>
      </c>
      <c r="BH7" s="195"/>
      <c r="BI7" s="194" t="str">
        <f>TEXT(DATE(PARAMETRES!$D$2,12,BI5),"jjj")</f>
        <v>mer</v>
      </c>
      <c r="BJ7" s="195"/>
      <c r="BK7" s="194" t="str">
        <f>TEXT(DATE(PARAMETRES!$D$2,12,BK5),"jjj")</f>
        <v>jeu</v>
      </c>
      <c r="BL7" s="195"/>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4"/>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5"/>
      <c r="BL14" s="116"/>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5"/>
      <c r="BL15" s="116"/>
    </row>
    <row r="16" spans="1:64"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5"/>
      <c r="BL16" s="116"/>
    </row>
    <row r="17" spans="1:64"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5"/>
      <c r="BL17" s="116"/>
    </row>
    <row r="18" spans="1:64"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5"/>
      <c r="BL18" s="116"/>
    </row>
    <row r="19" spans="1:64"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c r="BK21" s="115"/>
      <c r="BL21" s="116"/>
    </row>
    <row r="22" spans="1:64"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c r="BK24" s="115"/>
      <c r="BL24" s="116"/>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f>IF(OR(WEEKDAY(C$6,2)&gt;5,COUNTIF(PARAMETRES!$G:$G,C$6)&gt;0),"",SUM(C29:D35))</f>
        <v>0</v>
      </c>
      <c r="D36" s="213"/>
      <c r="E36" s="212">
        <f>IF(OR(WEEKDAY(E$6,2)&gt;5,COUNTIF(PARAMETRES!$G:$G,E$6)&gt;0),"",SUM(E29:F35))</f>
        <v>0</v>
      </c>
      <c r="F36" s="213"/>
      <c r="G36" s="212">
        <f>IF(OR(WEEKDAY(G$6,2)&gt;5,COUNTIF(PARAMETRES!$G:$G,G$6)&gt;0),"",SUM(G29:H35))</f>
        <v>0</v>
      </c>
      <c r="H36" s="213"/>
      <c r="I36" s="212">
        <f>IF(OR(WEEKDAY(I$6,2)&gt;5,COUNTIF(PARAMETRES!$G:$G,I$6)&gt;0),"",SUM(I29:J35))</f>
        <v>0</v>
      </c>
      <c r="J36" s="213"/>
      <c r="K36" s="212" t="str">
        <f>IF(OR(WEEKDAY(K$6,2)&gt;5,COUNTIF(PARAMETRES!$G:$G,K$6)&gt;0),"",SUM(K29:L35))</f>
        <v/>
      </c>
      <c r="L36" s="213"/>
      <c r="M36" s="212" t="str">
        <f>IF(OR(WEEKDAY(M$6,2)&gt;5,COUNTIF(PARAMETRES!$G:$G,M$6)&gt;0),"",SUM(M29:N35))</f>
        <v/>
      </c>
      <c r="N36" s="213"/>
      <c r="O36" s="212">
        <f>IF(OR(WEEKDAY(O$6,2)&gt;5,COUNTIF(PARAMETRES!$G:$G,O$6)&gt;0),"",SUM(O29:P35))</f>
        <v>0</v>
      </c>
      <c r="P36" s="213"/>
      <c r="Q36" s="212">
        <f>IF(OR(WEEKDAY(Q$6,2)&gt;5,COUNTIF(PARAMETRES!$G:$G,Q$6)&gt;0),"",SUM(Q29:R35))</f>
        <v>0</v>
      </c>
      <c r="R36" s="213"/>
      <c r="S36" s="212">
        <f>IF(OR(WEEKDAY(S$6,2)&gt;5,COUNTIF(PARAMETRES!$G:$G,S$6)&gt;0),"",SUM(S29:T35))</f>
        <v>0</v>
      </c>
      <c r="T36" s="213"/>
      <c r="U36" s="212">
        <f>IF(OR(WEEKDAY(U$6,2)&gt;5,COUNTIF(PARAMETRES!$G:$G,U$6)&gt;0),"",SUM(U29:V35))</f>
        <v>0</v>
      </c>
      <c r="V36" s="213"/>
      <c r="W36" s="212">
        <f>IF(OR(WEEKDAY(W$6,2)&gt;5,COUNTIF(PARAMETRES!$G:$G,W$6)&gt;0),"",SUM(W29:X35))</f>
        <v>0</v>
      </c>
      <c r="X36" s="213"/>
      <c r="Y36" s="212" t="str">
        <f>IF(OR(WEEKDAY(Y$6,2)&gt;5,COUNTIF(PARAMETRES!$G:$G,Y$6)&gt;0),"",SUM(Y29:Z35))</f>
        <v/>
      </c>
      <c r="Z36" s="213"/>
      <c r="AA36" s="212" t="str">
        <f>IF(OR(WEEKDAY(AA$6,2)&gt;5,COUNTIF(PARAMETRES!$G:$G,AA$6)&gt;0),"",SUM(AA29:AB35))</f>
        <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t="str">
        <f>IF(OR(WEEKDAY(AM$6,2)&gt;5,COUNTIF(PARAMETRES!$G:$G,AM$6)&gt;0),"",SUM(AM29:AN35))</f>
        <v/>
      </c>
      <c r="AN36" s="213"/>
      <c r="AO36" s="212" t="str">
        <f>IF(OR(WEEKDAY(AO$6,2)&gt;5,COUNTIF(PARAMETRES!$G:$G,AO$6)&gt;0),"",SUM(AO29:AP35))</f>
        <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f>IF(OR(WEEKDAY(AW$6,2)&gt;5,COUNTIF(PARAMETRES!$G:$G,AW$6)&gt;0),"",SUM(AW29:AX35))</f>
        <v>0</v>
      </c>
      <c r="AX36" s="213"/>
      <c r="AY36" s="212" t="str">
        <f>IF(OR(WEEKDAY(AY$6,2)&gt;5,COUNTIF(PARAMETRES!$G:$G,AY$6)&gt;0),"",SUM(AY29:AZ35))</f>
        <v/>
      </c>
      <c r="AZ36" s="213"/>
      <c r="BA36" s="212" t="str">
        <f>IF(OR(WEEKDAY(BA$6,2)&gt;5,COUNTIF(PARAMETRES!$G:$G,BA$6)&gt;0),"",SUM(BA29:BB35))</f>
        <v/>
      </c>
      <c r="BB36" s="213"/>
      <c r="BC36" s="212" t="str">
        <f>IF(OR(WEEKDAY(BC$6,2)&gt;5,COUNTIF(PARAMETRES!$G:$G,BC$6)&gt;0),"",SUM(BC29:BD35))</f>
        <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c r="BK36" s="212">
        <f>IF(OR(WEEKDAY(BK$6,2)&gt;5,COUNTIF(PARAMETRES!$G:$G,BK$6)&gt;0),"",SUM(BK29:BL35))</f>
        <v>0</v>
      </c>
      <c r="BL36" s="213"/>
    </row>
    <row r="37" spans="1:64">
      <c r="A37" s="188" t="s">
        <v>27</v>
      </c>
      <c r="B37" s="189"/>
      <c r="C37" s="218">
        <f>IF(OR(WEEKDAY(C$6,2)&gt;5,COUNTIF(PARAMETRES!$G:$G,C$6)&gt;0),"",IFERROR(1-(C36/COUNTA($A$9:$A$28)),0)
)</f>
        <v>0</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t="str">
        <f>IF(OR(WEEKDAY(K$6,2)&gt;5,COUNTIF(PARAMETRES!$G:$G,K$6)&gt;0),"",IFERROR(1-(K36/COUNTA($A$9:$A$28)),0)
)</f>
        <v/>
      </c>
      <c r="L37" s="219"/>
      <c r="M37" s="218" t="str">
        <f>IF(OR(WEEKDAY(M$6,2)&gt;5,COUNTIF(PARAMETRES!$G:$G,M$6)&gt;0),"",IFERROR(1-(M36/COUNTA($A$9:$A$28)),0)
)</f>
        <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t="str">
        <f>IF(OR(WEEKDAY(Y$6,2)&gt;5,COUNTIF(PARAMETRES!$G:$G,Y$6)&gt;0),"",IFERROR(1-(Y36/COUNTA($A$9:$A$28)),0)
)</f>
        <v/>
      </c>
      <c r="Z37" s="219"/>
      <c r="AA37" s="218" t="str">
        <f>IF(OR(WEEKDAY(AA$6,2)&gt;5,COUNTIF(PARAMETRES!$G:$G,AA$6)&gt;0),"",IFERROR(1-(AA36/COUNTA($A$9:$A$28)),0)
)</f>
        <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t="str">
        <f>IF(OR(WEEKDAY(AM$6,2)&gt;5,COUNTIF(PARAMETRES!$G:$G,AM$6)&gt;0),"",IFERROR(1-(AM36/COUNTA($A$9:$A$28)),0)
)</f>
        <v/>
      </c>
      <c r="AN37" s="219"/>
      <c r="AO37" s="218" t="str">
        <f>IF(OR(WEEKDAY(AO$6,2)&gt;5,COUNTIF(PARAMETRES!$G:$G,AO$6)&gt;0),"",IFERROR(1-(AO36/COUNTA($A$9:$A$28)),0)
)</f>
        <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f>IF(OR(WEEKDAY(AW$6,2)&gt;5,COUNTIF(PARAMETRES!$G:$G,AW$6)&gt;0),"",IFERROR(1-(AW36/COUNTA($A$9:$A$28)),0)
)</f>
        <v>0</v>
      </c>
      <c r="AX37" s="219"/>
      <c r="AY37" s="218" t="str">
        <f>IF(OR(WEEKDAY(AY$6,2)&gt;5,COUNTIF(PARAMETRES!$G:$G,AY$6)&gt;0),"",IFERROR(1-(AY36/COUNTA($A$9:$A$28)),0)
)</f>
        <v/>
      </c>
      <c r="AZ37" s="219"/>
      <c r="BA37" s="218" t="str">
        <f>IF(OR(WEEKDAY(BA$6,2)&gt;5,COUNTIF(PARAMETRES!$G:$G,BA$6)&gt;0),"",IFERROR(1-(BA36/COUNTA($A$9:$A$28)),0)
)</f>
        <v/>
      </c>
      <c r="BB37" s="219"/>
      <c r="BC37" s="218" t="str">
        <f>IF(OR(WEEKDAY(BC$6,2)&gt;5,COUNTIF(PARAMETRES!$G:$G,BC$6)&gt;0),"",IFERROR(1-(BC36/COUNTA($A$9:$A$28)),0)
)</f>
        <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c r="BK37" s="218">
        <f>IF(OR(WEEKDAY(BK$6,2)&gt;5,COUNTIF(PARAMETRES!$G:$G,BK$6)&gt;0),"",IFERROR(1-(BK36/COUNTA($A$9:$A$28)),0)
)</f>
        <v>0</v>
      </c>
      <c r="BL37" s="219"/>
    </row>
    <row r="38" spans="1:64">
      <c r="B38" s="112"/>
    </row>
  </sheetData>
  <sheetProtection algorithmName="SHA-512" hashValue="cIfHSo0DJw6gX8i8Uob/4xbdNefnRWkb7dO+A9bOJOeb2U/7SVyH5JRjInhieyh6VW0JCw9kpAxB1WKqHg/rtw==" saltValue="7GMxvjbinqgaSZAIZx7x/Q=="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10" priority="109">
      <formula>C$4&lt;&gt;""</formula>
    </cfRule>
  </conditionalFormatting>
  <conditionalFormatting sqref="C9:BL28">
    <cfRule type="expression" dxfId="9" priority="82">
      <formula>$A9=""</formula>
    </cfRule>
    <cfRule type="cellIs" dxfId="8" priority="84" operator="equal">
      <formula>$B$29</formula>
    </cfRule>
    <cfRule type="cellIs" dxfId="7" priority="85" operator="equal">
      <formula>$B$30</formula>
    </cfRule>
    <cfRule type="cellIs" dxfId="6" priority="86" operator="equal">
      <formula>$B$31</formula>
    </cfRule>
    <cfRule type="cellIs" dxfId="5" priority="87" operator="equal">
      <formula>$B$32</formula>
    </cfRule>
    <cfRule type="cellIs" dxfId="4" priority="88" operator="equal">
      <formula>$B$33</formula>
    </cfRule>
    <cfRule type="cellIs" dxfId="3" priority="89" operator="equal">
      <formula>$B$34</formula>
    </cfRule>
    <cfRule type="cellIs" dxfId="2" priority="90"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83" id="{246A3A2D-1484-49DB-83F6-B70D7D4C5A44}">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V27"/>
  <sheetViews>
    <sheetView showGridLines="0" zoomScale="105" zoomScaleNormal="105" workbookViewId="0">
      <selection activeCell="B14" sqref="B14"/>
    </sheetView>
  </sheetViews>
  <sheetFormatPr baseColWidth="10" defaultRowHeight="14.4"/>
  <cols>
    <col min="1" max="1" width="6.88671875" style="45" customWidth="1"/>
    <col min="2" max="2" width="49.33203125" style="45" customWidth="1"/>
    <col min="3" max="3" width="3.5546875" style="45" customWidth="1"/>
    <col min="4" max="4" width="10.33203125" style="45" bestFit="1" customWidth="1"/>
    <col min="5" max="5" width="6" style="45" customWidth="1"/>
    <col min="6" max="6" width="3.5546875" style="45" customWidth="1"/>
    <col min="7" max="7" width="15.21875" style="45" customWidth="1"/>
    <col min="8" max="8" width="49.33203125" style="45" customWidth="1"/>
    <col min="9" max="9" width="3.5546875" style="45" customWidth="1"/>
    <col min="10" max="10" width="22.21875" style="45" bestFit="1" customWidth="1"/>
    <col min="11" max="11" width="8.6640625" style="45" customWidth="1"/>
    <col min="12" max="12" width="15.21875" style="45" hidden="1" customWidth="1"/>
    <col min="13" max="13" width="15.21875" style="45" customWidth="1"/>
    <col min="14" max="21" width="11.5546875" style="45"/>
    <col min="22" max="22" width="7" style="45" hidden="1" customWidth="1"/>
    <col min="23" max="16384" width="11.5546875" style="45"/>
  </cols>
  <sheetData>
    <row r="1" spans="1:22">
      <c r="A1" s="238" t="s">
        <v>5</v>
      </c>
      <c r="B1" s="238"/>
      <c r="D1" s="238" t="s">
        <v>6</v>
      </c>
      <c r="E1" s="238"/>
      <c r="G1" s="237" t="str">
        <f>"Jours feriés "&amp;D2</f>
        <v>Jours feriés 2026</v>
      </c>
      <c r="H1" s="237"/>
      <c r="J1" s="237" t="str">
        <f>"Objectifs pour "&amp;D2</f>
        <v>Objectifs pour 2026</v>
      </c>
      <c r="K1" s="237"/>
      <c r="V1" s="29">
        <v>2026</v>
      </c>
    </row>
    <row r="2" spans="1:22" ht="15" thickBot="1">
      <c r="A2" s="32" t="s">
        <v>7</v>
      </c>
      <c r="B2" s="50" t="s">
        <v>32</v>
      </c>
      <c r="D2" s="239">
        <f>V1</f>
        <v>2026</v>
      </c>
      <c r="E2" s="242"/>
      <c r="G2" s="46" t="s">
        <v>47</v>
      </c>
      <c r="H2" s="47" t="s">
        <v>48</v>
      </c>
      <c r="J2" s="246" t="s">
        <v>101</v>
      </c>
      <c r="K2" s="137">
        <v>90</v>
      </c>
      <c r="L2" s="45" t="str">
        <f>IF(INT(K2)=K2,TEXT(K2,"0"),TEXT(K2,"0.0"))&amp;"%"</f>
        <v>90%</v>
      </c>
    </row>
    <row r="3" spans="1:22" ht="15" thickTop="1">
      <c r="A3" s="33" t="s">
        <v>8</v>
      </c>
      <c r="B3" s="51" t="s">
        <v>33</v>
      </c>
      <c r="D3" s="240"/>
      <c r="E3" s="242"/>
      <c r="G3" s="39">
        <v>46023</v>
      </c>
      <c r="H3" s="40" t="s">
        <v>40</v>
      </c>
      <c r="J3" s="247" t="s">
        <v>100</v>
      </c>
      <c r="K3" s="138">
        <v>5</v>
      </c>
      <c r="L3" s="45" t="str">
        <f>IF(INT(K3)=K3,TEXT(K3,"0"),TEXT(K3,"0.0"))&amp;"%"</f>
        <v>5%</v>
      </c>
    </row>
    <row r="4" spans="1:22">
      <c r="A4" s="34" t="s">
        <v>25</v>
      </c>
      <c r="B4" s="52" t="s">
        <v>34</v>
      </c>
      <c r="D4" s="241"/>
      <c r="E4" s="242"/>
      <c r="G4" s="41">
        <v>46115</v>
      </c>
      <c r="H4" s="42" t="s">
        <v>41</v>
      </c>
      <c r="J4" s="48"/>
      <c r="K4" s="49"/>
      <c r="L4" s="49"/>
    </row>
    <row r="5" spans="1:22">
      <c r="A5" s="35" t="s">
        <v>29</v>
      </c>
      <c r="B5" s="53" t="s">
        <v>35</v>
      </c>
      <c r="G5" s="41">
        <v>46118</v>
      </c>
      <c r="H5" s="42" t="s">
        <v>42</v>
      </c>
      <c r="J5" s="48"/>
      <c r="K5" s="49"/>
      <c r="L5" s="75"/>
    </row>
    <row r="6" spans="1:22">
      <c r="A6" s="130" t="s">
        <v>30</v>
      </c>
      <c r="B6" s="131" t="s">
        <v>36</v>
      </c>
      <c r="G6" s="41">
        <v>46156</v>
      </c>
      <c r="H6" s="42" t="s">
        <v>43</v>
      </c>
      <c r="J6" s="48"/>
      <c r="K6" s="49"/>
      <c r="L6" s="49"/>
    </row>
    <row r="7" spans="1:22">
      <c r="A7" s="36" t="s">
        <v>31</v>
      </c>
      <c r="B7" s="54" t="s">
        <v>37</v>
      </c>
      <c r="G7" s="41">
        <v>46167</v>
      </c>
      <c r="H7" s="42" t="s">
        <v>44</v>
      </c>
      <c r="J7" s="48"/>
      <c r="K7" s="49"/>
      <c r="L7" s="49"/>
    </row>
    <row r="8" spans="1:22">
      <c r="A8" s="37" t="s">
        <v>38</v>
      </c>
      <c r="B8" s="55" t="s">
        <v>39</v>
      </c>
      <c r="G8" s="41">
        <v>46235</v>
      </c>
      <c r="H8" s="42" t="s">
        <v>45</v>
      </c>
      <c r="J8" s="48"/>
      <c r="K8" s="49"/>
      <c r="L8" s="49"/>
    </row>
    <row r="9" spans="1:22">
      <c r="G9" s="41">
        <v>46381</v>
      </c>
      <c r="H9" s="42" t="s">
        <v>46</v>
      </c>
      <c r="J9" s="48"/>
      <c r="K9" s="49"/>
      <c r="L9" s="49"/>
    </row>
    <row r="10" spans="1:22">
      <c r="G10" s="43"/>
      <c r="H10" s="44"/>
      <c r="J10" s="48"/>
      <c r="K10" s="49"/>
      <c r="L10" s="49"/>
    </row>
    <row r="11" spans="1:22">
      <c r="F11" s="49"/>
      <c r="G11" s="41"/>
      <c r="H11" s="42"/>
      <c r="I11" s="49"/>
      <c r="K11" s="49"/>
      <c r="L11" s="49"/>
      <c r="M11" s="49"/>
    </row>
    <row r="12" spans="1:22">
      <c r="F12" s="49"/>
      <c r="G12" s="41"/>
      <c r="H12" s="42"/>
      <c r="I12" s="49"/>
      <c r="J12" s="49"/>
      <c r="K12" s="49"/>
      <c r="L12" s="49"/>
      <c r="M12" s="49"/>
    </row>
    <row r="13" spans="1:22">
      <c r="F13" s="49"/>
      <c r="G13" s="41"/>
      <c r="H13" s="42"/>
      <c r="I13" s="49"/>
      <c r="J13" s="49"/>
      <c r="K13" s="49"/>
      <c r="L13" s="49"/>
      <c r="M13" s="49"/>
    </row>
    <row r="14" spans="1:22">
      <c r="F14" s="49"/>
      <c r="G14" s="41"/>
      <c r="H14" s="42"/>
      <c r="I14" s="49"/>
      <c r="J14" s="49"/>
      <c r="K14" s="49"/>
      <c r="L14" s="49"/>
      <c r="M14" s="49"/>
    </row>
    <row r="15" spans="1:22">
      <c r="F15" s="49"/>
      <c r="G15" s="41"/>
      <c r="H15" s="42"/>
      <c r="I15" s="49"/>
      <c r="J15" s="49"/>
      <c r="K15" s="49"/>
      <c r="L15" s="49"/>
      <c r="M15" s="49"/>
    </row>
    <row r="16" spans="1:22">
      <c r="F16" s="49"/>
      <c r="G16" s="41"/>
      <c r="H16" s="42"/>
      <c r="I16" s="49"/>
      <c r="J16" s="49"/>
      <c r="K16" s="49"/>
      <c r="L16" s="49"/>
      <c r="M16" s="49"/>
    </row>
    <row r="17" spans="6:13">
      <c r="F17" s="49"/>
      <c r="G17" s="41"/>
      <c r="H17" s="42"/>
      <c r="I17" s="49"/>
      <c r="J17" s="49"/>
      <c r="K17" s="49"/>
      <c r="L17" s="49"/>
      <c r="M17" s="49"/>
    </row>
    <row r="18" spans="6:13">
      <c r="G18" s="41"/>
      <c r="H18" s="44"/>
    </row>
    <row r="19" spans="6:13">
      <c r="G19" s="41"/>
      <c r="H19" s="44"/>
    </row>
    <row r="20" spans="6:13">
      <c r="G20" s="41"/>
      <c r="H20" s="44"/>
    </row>
    <row r="21" spans="6:13">
      <c r="G21" s="41"/>
      <c r="H21" s="44"/>
    </row>
    <row r="22" spans="6:13">
      <c r="G22" s="41"/>
      <c r="H22" s="44"/>
    </row>
    <row r="23" spans="6:13">
      <c r="G23" s="41"/>
      <c r="H23" s="44"/>
    </row>
    <row r="24" spans="6:13">
      <c r="G24" s="41"/>
      <c r="H24" s="44"/>
    </row>
    <row r="25" spans="6:13">
      <c r="G25" s="41"/>
      <c r="H25" s="44"/>
    </row>
    <row r="26" spans="6:13">
      <c r="G26" s="41"/>
      <c r="H26" s="44"/>
    </row>
    <row r="27" spans="6:13">
      <c r="G27" s="41"/>
      <c r="H27" s="44"/>
    </row>
  </sheetData>
  <sheetProtection algorithmName="SHA-512" hashValue="HRF5ju9409bJ8yaP5XPXidzNG/fFow26ilnFHxJsKvdu9ddgzkfywLXl3hoeFwCqd5Gc/Mpu3swtwINBm40kTA==" saltValue="JlNko6bNBOzWcm7sXB++dQ==" spinCount="100000" sheet="1" objects="1" scenarios="1"/>
  <mergeCells count="6">
    <mergeCell ref="J1:K1"/>
    <mergeCell ref="A1:B1"/>
    <mergeCell ref="D1:E1"/>
    <mergeCell ref="D2:D4"/>
    <mergeCell ref="E2:E4"/>
    <mergeCell ref="G1:H1"/>
  </mergeCells>
  <conditionalFormatting sqref="A7:B7">
    <cfRule type="cellIs" dxfId="0" priority="1" operator="equal">
      <formula>$B$33</formula>
    </cfRule>
  </conditionalFormatting>
  <dataValidations xWindow="622" yWindow="496" count="6">
    <dataValidation allowBlank="1" showInputMessage="1" showErrorMessage="1" promptTitle="Aide à la saisie" prompt="Format de la date: JJ.MM.AAAA" sqref="G3:G27"/>
    <dataValidation allowBlank="1" showInputMessage="1" showErrorMessage="1" promptTitle="Aide à la saisie" prompt="Texte libre" sqref="B7:B8 B2:B5 H10:H27"/>
    <dataValidation type="whole" allowBlank="1" showInputMessage="1" showErrorMessage="1" prompt="           Utilisez_x000a_               ▲_x000a_               ▼_x000a_pour changer d'année" sqref="D2:D4">
      <formula1>2000</formula1>
      <formula2>2050</formula2>
    </dataValidation>
    <dataValidation allowBlank="1" showInputMessage="1" showErrorMessage="1" promptTitle="Aide à la saisie" prompt="Maximum 3 caractères dans cette cellule" sqref="A8"/>
    <dataValidation allowBlank="1" showInputMessage="1" showErrorMessage="1" promptTitle="Aide à la saisie" prompt="Maximum 3 caractères dans cette cellule" sqref="A2:A7"/>
    <dataValidation allowBlank="1" showInputMessage="1" showErrorMessage="1" promptTitle="Télétravail" prompt="Cellule verrouillée_x000a_Non modifiable" sqref="B6"/>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Spinner 1">
              <controlPr defaultSize="0" autoPict="0">
                <anchor moveWithCells="1" sizeWithCells="1">
                  <from>
                    <xdr:col>4</xdr:col>
                    <xdr:colOff>38100</xdr:colOff>
                    <xdr:row>1</xdr:row>
                    <xdr:rowOff>68580</xdr:rowOff>
                  </from>
                  <to>
                    <xdr:col>4</xdr:col>
                    <xdr:colOff>373380</xdr:colOff>
                    <xdr:row>3</xdr:row>
                    <xdr:rowOff>121920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C5:N27"/>
  <sheetViews>
    <sheetView showGridLines="0" workbookViewId="0">
      <selection activeCell="O15" sqref="O15"/>
    </sheetView>
  </sheetViews>
  <sheetFormatPr baseColWidth="10" defaultColWidth="11.44140625" defaultRowHeight="14.4"/>
  <cols>
    <col min="1" max="1" width="2.6640625" style="1" customWidth="1"/>
    <col min="2" max="2" width="9.6640625" style="1" customWidth="1"/>
    <col min="3" max="3" width="7" style="1" customWidth="1"/>
    <col min="4" max="4" width="2.6640625" style="1" customWidth="1"/>
    <col min="5" max="5" width="5.44140625" style="1" customWidth="1"/>
    <col min="6" max="6" width="19.44140625" style="1" customWidth="1"/>
    <col min="7" max="7" width="43" style="1" customWidth="1"/>
    <col min="8" max="10" width="2.6640625" style="1" customWidth="1"/>
    <col min="11" max="11" width="27.33203125" style="1" customWidth="1"/>
    <col min="12" max="12" width="52.33203125" style="1" customWidth="1"/>
    <col min="13" max="13" width="2.6640625" style="1" customWidth="1"/>
    <col min="14" max="14" width="7.5546875" style="1" customWidth="1"/>
    <col min="15" max="15" width="9.6640625" style="1" customWidth="1"/>
    <col min="16" max="16" width="2.6640625" style="1" customWidth="1"/>
    <col min="17" max="17" width="11.44140625" style="1" customWidth="1"/>
    <col min="18" max="16384" width="11.44140625" style="1"/>
  </cols>
  <sheetData>
    <row r="5" spans="3:14" ht="8.25" customHeight="1">
      <c r="C5" s="2"/>
      <c r="D5" s="2"/>
      <c r="E5" s="2"/>
      <c r="F5" s="2"/>
      <c r="G5" s="2"/>
      <c r="H5" s="2"/>
      <c r="I5" s="2"/>
      <c r="J5" s="2"/>
      <c r="K5" s="2"/>
      <c r="L5" s="2"/>
      <c r="M5" s="2"/>
      <c r="N5" s="2"/>
    </row>
    <row r="6" spans="3:14">
      <c r="C6" s="2"/>
      <c r="D6" s="3"/>
      <c r="E6" s="4"/>
      <c r="F6" s="4"/>
      <c r="G6" s="4"/>
      <c r="H6" s="5"/>
      <c r="I6" s="2"/>
      <c r="J6" s="3"/>
      <c r="K6" s="4"/>
      <c r="L6" s="4"/>
      <c r="M6" s="5"/>
      <c r="N6" s="2"/>
    </row>
    <row r="7" spans="3:14" ht="21" customHeight="1">
      <c r="C7" s="2"/>
      <c r="D7" s="6"/>
      <c r="E7" s="2"/>
      <c r="F7" s="2"/>
      <c r="G7" s="2"/>
      <c r="H7" s="7"/>
      <c r="I7" s="2"/>
      <c r="J7" s="6"/>
      <c r="K7" s="243" t="s">
        <v>9</v>
      </c>
      <c r="L7" s="244"/>
      <c r="M7" s="7"/>
      <c r="N7" s="2"/>
    </row>
    <row r="8" spans="3:14">
      <c r="C8" s="2"/>
      <c r="D8" s="6"/>
      <c r="E8" s="2"/>
      <c r="F8" s="2"/>
      <c r="G8" s="2"/>
      <c r="H8" s="7"/>
      <c r="I8" s="2"/>
      <c r="J8" s="6"/>
      <c r="K8" s="2"/>
      <c r="L8" s="2"/>
      <c r="M8" s="7"/>
      <c r="N8" s="2"/>
    </row>
    <row r="9" spans="3:14">
      <c r="C9" s="2"/>
      <c r="D9" s="6"/>
      <c r="E9" s="2"/>
      <c r="F9" s="2"/>
      <c r="G9" s="2"/>
      <c r="H9" s="7"/>
      <c r="I9" s="2"/>
      <c r="J9" s="6"/>
      <c r="K9" s="8" t="s">
        <v>10</v>
      </c>
      <c r="L9" s="9" t="s">
        <v>11</v>
      </c>
      <c r="M9" s="7"/>
      <c r="N9" s="2"/>
    </row>
    <row r="10" spans="3:14" ht="15.75" customHeight="1">
      <c r="C10" s="2"/>
      <c r="D10" s="6"/>
      <c r="E10" s="2"/>
      <c r="F10" s="2"/>
      <c r="G10" s="2"/>
      <c r="H10" s="7"/>
      <c r="I10" s="2"/>
      <c r="J10" s="6"/>
      <c r="K10" s="10"/>
      <c r="L10" s="2"/>
      <c r="M10" s="7"/>
      <c r="N10" s="2"/>
    </row>
    <row r="11" spans="3:14" ht="15.75" customHeight="1">
      <c r="C11" s="2"/>
      <c r="D11" s="6"/>
      <c r="E11" s="2"/>
      <c r="F11" s="2"/>
      <c r="G11" s="2"/>
      <c r="H11" s="7"/>
      <c r="I11" s="2"/>
      <c r="J11" s="6"/>
      <c r="K11" s="8" t="s">
        <v>12</v>
      </c>
      <c r="L11" s="27">
        <v>5</v>
      </c>
      <c r="M11" s="7"/>
      <c r="N11" s="2"/>
    </row>
    <row r="12" spans="3:14" ht="15.75" customHeight="1">
      <c r="C12" s="2"/>
      <c r="D12" s="6"/>
      <c r="E12" s="243" t="s">
        <v>13</v>
      </c>
      <c r="F12" s="244"/>
      <c r="G12" s="244"/>
      <c r="H12" s="11"/>
      <c r="I12" s="12"/>
      <c r="J12" s="6"/>
      <c r="K12" s="10"/>
      <c r="L12" s="13"/>
      <c r="M12" s="7"/>
      <c r="N12" s="2"/>
    </row>
    <row r="13" spans="3:14" ht="15.75" customHeight="1">
      <c r="C13" s="2"/>
      <c r="D13" s="6"/>
      <c r="E13" s="244"/>
      <c r="F13" s="244"/>
      <c r="G13" s="244"/>
      <c r="H13" s="11"/>
      <c r="I13" s="12"/>
      <c r="J13" s="6"/>
      <c r="K13" s="8" t="s">
        <v>14</v>
      </c>
      <c r="L13" s="28">
        <v>1</v>
      </c>
      <c r="M13" s="7"/>
      <c r="N13" s="2"/>
    </row>
    <row r="14" spans="3:14" ht="15.75" customHeight="1">
      <c r="C14" s="2"/>
      <c r="D14" s="6"/>
      <c r="E14" s="9"/>
      <c r="F14" s="2"/>
      <c r="G14" s="2"/>
      <c r="H14" s="7"/>
      <c r="I14" s="2"/>
      <c r="J14" s="6"/>
      <c r="K14" s="14"/>
      <c r="L14" s="15"/>
      <c r="M14" s="7"/>
      <c r="N14" s="2"/>
    </row>
    <row r="15" spans="3:14" ht="15.75" customHeight="1">
      <c r="C15" s="2"/>
      <c r="D15" s="6"/>
      <c r="E15" s="2"/>
      <c r="F15" s="2"/>
      <c r="G15" s="2"/>
      <c r="H15" s="7"/>
      <c r="I15" s="2"/>
      <c r="J15" s="6"/>
      <c r="K15" s="8" t="s">
        <v>15</v>
      </c>
      <c r="L15" s="16">
        <v>46193</v>
      </c>
      <c r="M15" s="7"/>
      <c r="N15" s="2"/>
    </row>
    <row r="16" spans="3:14" ht="15.75" customHeight="1">
      <c r="C16" s="2"/>
      <c r="D16" s="6"/>
      <c r="E16" s="2"/>
      <c r="F16" s="17" t="s">
        <v>16</v>
      </c>
      <c r="G16" s="18" t="s">
        <v>17</v>
      </c>
      <c r="H16" s="19"/>
      <c r="I16" s="18"/>
      <c r="J16" s="6"/>
      <c r="K16" s="20"/>
      <c r="L16" s="21"/>
      <c r="M16" s="7"/>
      <c r="N16" s="2"/>
    </row>
    <row r="17" spans="3:14" ht="15.75" customHeight="1">
      <c r="C17" s="2"/>
      <c r="D17" s="6"/>
      <c r="E17" s="2"/>
      <c r="F17" s="10"/>
      <c r="G17" s="2"/>
      <c r="H17" s="7"/>
      <c r="I17" s="2"/>
      <c r="J17" s="6"/>
      <c r="K17" s="8" t="s">
        <v>18</v>
      </c>
      <c r="L17" s="21"/>
      <c r="M17" s="7"/>
      <c r="N17" s="2"/>
    </row>
    <row r="18" spans="3:14" ht="15.75" customHeight="1">
      <c r="C18" s="2"/>
      <c r="D18" s="6"/>
      <c r="E18" s="2"/>
      <c r="F18" s="17" t="s">
        <v>19</v>
      </c>
      <c r="G18" s="18" t="s">
        <v>20</v>
      </c>
      <c r="H18" s="19"/>
      <c r="I18" s="18"/>
      <c r="J18" s="6"/>
      <c r="K18" s="245" t="s">
        <v>102</v>
      </c>
      <c r="L18" s="244"/>
      <c r="M18" s="7"/>
      <c r="N18" s="2"/>
    </row>
    <row r="19" spans="3:14" ht="15.75" customHeight="1">
      <c r="C19" s="2"/>
      <c r="D19" s="6"/>
      <c r="E19" s="2"/>
      <c r="F19" s="10"/>
      <c r="G19" s="2"/>
      <c r="H19" s="7"/>
      <c r="I19" s="2"/>
      <c r="J19" s="6"/>
      <c r="K19" s="244"/>
      <c r="L19" s="244"/>
      <c r="M19" s="7"/>
      <c r="N19" s="2"/>
    </row>
    <row r="20" spans="3:14" ht="15.75" customHeight="1">
      <c r="C20" s="2"/>
      <c r="D20" s="6"/>
      <c r="E20" s="2"/>
      <c r="F20" s="17" t="s">
        <v>21</v>
      </c>
      <c r="G20" s="10" t="s">
        <v>22</v>
      </c>
      <c r="H20" s="22"/>
      <c r="I20" s="23"/>
      <c r="J20" s="6"/>
      <c r="K20" s="244"/>
      <c r="L20" s="244"/>
      <c r="M20" s="7"/>
      <c r="N20" s="2"/>
    </row>
    <row r="21" spans="3:14" ht="15.75" customHeight="1">
      <c r="C21" s="2"/>
      <c r="D21" s="6"/>
      <c r="E21" s="2"/>
      <c r="F21" s="10"/>
      <c r="G21" s="10"/>
      <c r="H21" s="7"/>
      <c r="I21" s="2"/>
      <c r="J21" s="6"/>
      <c r="K21" s="244"/>
      <c r="L21" s="244"/>
      <c r="M21" s="7"/>
      <c r="N21" s="2"/>
    </row>
    <row r="22" spans="3:14" ht="15.75" customHeight="1">
      <c r="C22" s="2"/>
      <c r="D22" s="6"/>
      <c r="E22" s="2"/>
      <c r="F22" s="17" t="s">
        <v>23</v>
      </c>
      <c r="G22" s="10" t="s">
        <v>24</v>
      </c>
      <c r="H22" s="22"/>
      <c r="I22" s="23"/>
      <c r="J22" s="6"/>
      <c r="K22" s="244"/>
      <c r="L22" s="244"/>
      <c r="M22" s="7"/>
      <c r="N22" s="2"/>
    </row>
    <row r="23" spans="3:14" ht="15.75" customHeight="1">
      <c r="C23" s="2"/>
      <c r="D23" s="24"/>
      <c r="E23" s="25"/>
      <c r="F23" s="25"/>
      <c r="G23" s="25"/>
      <c r="H23" s="26"/>
      <c r="I23" s="2"/>
      <c r="J23" s="24"/>
      <c r="K23" s="25"/>
      <c r="L23" s="25"/>
      <c r="M23" s="26"/>
      <c r="N23" s="2"/>
    </row>
    <row r="24" spans="3:14" ht="15.75" customHeight="1">
      <c r="C24" s="2"/>
      <c r="D24" s="2"/>
      <c r="E24" s="2"/>
      <c r="F24" s="2"/>
      <c r="G24" s="2"/>
      <c r="H24" s="2"/>
      <c r="I24" s="2"/>
      <c r="J24" s="2"/>
      <c r="K24" s="2"/>
      <c r="L24" s="2"/>
      <c r="M24" s="2"/>
      <c r="N24" s="2"/>
    </row>
    <row r="25" spans="3:14" ht="16.5" customHeight="1"/>
    <row r="26" spans="3:14" ht="16.5" customHeight="1"/>
    <row r="27" spans="3:14" ht="16.5" customHeight="1"/>
  </sheetData>
  <sheetProtection algorithmName="SHA-512" hashValue="4M+zgLtA158E/c/weaKFnnK3LmOZSg6XGGjYD3Ai4h+5JSCTl3Iy0lkALMuf04uz6e/cTQb59Ui7J/aV5KiZMQ==" saltValue="u6K0yssT83Cas4yafl3SYA==" spinCount="100000" sheet="1" objects="1" scenarios="1"/>
  <mergeCells count="3">
    <mergeCell ref="K7:L7"/>
    <mergeCell ref="E12:G13"/>
    <mergeCell ref="K18:L22"/>
  </mergeCells>
  <hyperlinks>
    <hyperlink ref="G16" r:id="rId1"/>
    <hyperlink ref="G18" r:id="rId2"/>
  </hyperlinks>
  <pageMargins left="0.25" right="0.25" top="0.75" bottom="0.75" header="0.3" footer="0.3"/>
  <pageSetup scale="66"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AX56"/>
  <sheetViews>
    <sheetView showGridLines="0" zoomScale="85" zoomScaleNormal="85" workbookViewId="0">
      <selection activeCell="D2" sqref="D2:F2"/>
    </sheetView>
  </sheetViews>
  <sheetFormatPr baseColWidth="10" defaultRowHeight="14.4"/>
  <cols>
    <col min="1" max="1" width="1.88671875" style="75" customWidth="1"/>
    <col min="2" max="2" width="7" style="112" customWidth="1"/>
    <col min="3" max="3" width="17.33203125" style="112" customWidth="1"/>
    <col min="4" max="4" width="1.88671875" style="112" customWidth="1"/>
    <col min="5" max="5" width="6" style="75" bestFit="1" customWidth="1"/>
    <col min="6" max="6" width="18.21875" style="112" bestFit="1" customWidth="1"/>
    <col min="7" max="7" width="1.6640625" style="112" customWidth="1"/>
    <col min="8" max="8" width="5.88671875" style="112" bestFit="1" customWidth="1"/>
    <col min="9" max="9" width="22" style="75" customWidth="1"/>
    <col min="10" max="10" width="1.6640625" style="75" customWidth="1"/>
    <col min="11" max="11" width="5.88671875" style="112" bestFit="1" customWidth="1"/>
    <col min="12" max="12" width="21.88671875" style="112" customWidth="1"/>
    <col min="13" max="13" width="1.6640625" style="75" customWidth="1"/>
    <col min="14" max="14" width="6.44140625" style="75" customWidth="1"/>
    <col min="15" max="15" width="18.109375" style="75" bestFit="1" customWidth="1"/>
    <col min="16" max="16" width="3" style="75" customWidth="1"/>
    <col min="17" max="22" width="11.5546875" style="75"/>
    <col min="23" max="23" width="13.44140625" style="75" bestFit="1" customWidth="1"/>
    <col min="24" max="24" width="14.5546875" style="75" bestFit="1" customWidth="1"/>
    <col min="25" max="30" width="11.5546875" style="75"/>
    <col min="31" max="31" width="12.33203125" style="75" customWidth="1"/>
    <col min="32" max="32" width="11.5546875" style="75"/>
    <col min="33" max="34" width="11.5546875" style="75" customWidth="1"/>
    <col min="35" max="35" width="21.109375" style="75" customWidth="1"/>
    <col min="36" max="36" width="11.5546875" style="75" customWidth="1"/>
    <col min="37" max="37" width="14.5546875" style="75" customWidth="1"/>
    <col min="38" max="38" width="22.77734375" style="75" bestFit="1" customWidth="1"/>
    <col min="39" max="48" width="11.5546875" style="75"/>
    <col min="49" max="49" width="20.109375" style="75" customWidth="1"/>
    <col min="50" max="50" width="12" style="75" customWidth="1"/>
    <col min="51" max="16384" width="11.5546875" style="75"/>
  </cols>
  <sheetData>
    <row r="1" spans="1:42" ht="31.2">
      <c r="A1" s="175" t="str">
        <f>"TABLEAU DE BORD "&amp;PARAMETRES!V1</f>
        <v>TABLEAU DE BORD 2026</v>
      </c>
      <c r="B1" s="175"/>
      <c r="C1" s="175"/>
      <c r="D1" s="175"/>
      <c r="E1" s="175"/>
      <c r="F1" s="175"/>
      <c r="G1" s="175"/>
      <c r="H1" s="175"/>
      <c r="I1" s="175"/>
      <c r="J1" s="175"/>
      <c r="K1" s="175"/>
      <c r="L1" s="175"/>
      <c r="M1" s="175"/>
      <c r="N1" s="175"/>
      <c r="O1" s="175"/>
      <c r="P1" s="175"/>
    </row>
    <row r="2" spans="1:42">
      <c r="A2" s="134"/>
      <c r="B2" s="171" t="s">
        <v>0</v>
      </c>
      <c r="C2" s="171"/>
      <c r="D2" s="172" t="s">
        <v>1</v>
      </c>
      <c r="E2" s="172"/>
      <c r="F2" s="172"/>
      <c r="G2" s="139"/>
      <c r="H2" s="139"/>
      <c r="I2" s="139"/>
      <c r="J2" s="139"/>
      <c r="K2" s="139"/>
      <c r="L2" s="139"/>
      <c r="M2" s="139"/>
      <c r="N2" s="139"/>
      <c r="O2" s="139"/>
      <c r="P2" s="139"/>
    </row>
    <row r="3" spans="1:42">
      <c r="B3" s="75"/>
      <c r="C3" s="75"/>
      <c r="D3" s="75"/>
      <c r="F3" s="75"/>
      <c r="G3" s="75"/>
      <c r="H3" s="75"/>
      <c r="K3" s="75"/>
      <c r="L3" s="75"/>
    </row>
    <row r="4" spans="1:42" s="112" customFormat="1" ht="15.6" customHeight="1">
      <c r="B4" s="187" t="s">
        <v>63</v>
      </c>
      <c r="C4" s="140" t="s">
        <v>62</v>
      </c>
      <c r="D4" s="140"/>
      <c r="E4" s="186" t="s">
        <v>78</v>
      </c>
      <c r="F4" s="140" t="s">
        <v>79</v>
      </c>
      <c r="G4" s="140"/>
      <c r="H4" s="170" t="s">
        <v>68</v>
      </c>
      <c r="I4" s="141" t="s">
        <v>67</v>
      </c>
      <c r="J4" s="140"/>
      <c r="K4" s="184" t="s">
        <v>69</v>
      </c>
      <c r="L4" s="140" t="s">
        <v>96</v>
      </c>
      <c r="N4" s="185" t="s">
        <v>66</v>
      </c>
      <c r="O4" s="140" t="s">
        <v>95</v>
      </c>
      <c r="P4" s="140"/>
    </row>
    <row r="5" spans="1:42" s="112" customFormat="1" ht="18" customHeight="1">
      <c r="B5" s="187"/>
      <c r="C5" s="142" t="str">
        <f>CALCULS!B19&amp;" j"</f>
        <v>255 j</v>
      </c>
      <c r="D5" s="142"/>
      <c r="E5" s="186"/>
      <c r="F5" s="142" t="str">
        <f>CALCULS!B14&amp;" j"</f>
        <v>0 j</v>
      </c>
      <c r="G5" s="142"/>
      <c r="H5" s="170"/>
      <c r="I5" s="142" t="e">
        <f>TEXT(CALCULS!B27,"0.0")&amp;" j/an"</f>
        <v>#DIV/0!</v>
      </c>
      <c r="J5" s="143"/>
      <c r="K5" s="184"/>
      <c r="L5" s="143" t="str">
        <f>INDEX(CALCULS!E2:P2,MATCH(MIN(CALCULS!E13:P13),CALCULS!E13:P13,0))&amp;" ("&amp;MIN(CALCULS!$E$13:$P$13)&amp;" j)"</f>
        <v>Janvier (0 j)</v>
      </c>
      <c r="N5" s="185"/>
      <c r="O5" s="143" t="str">
        <f>INDEX(CALCULS!E2:P2,MATCH(MAX(CALCULS!E13:P13),CALCULS!E13:P13,0))&amp;" ("&amp;MAX(CALCULS!E13:P13)&amp;" j)"</f>
        <v>Janvier (0 j)</v>
      </c>
      <c r="P5" s="144"/>
    </row>
    <row r="6" spans="1:42" s="112" customFormat="1" ht="18" customHeight="1">
      <c r="B6" s="145"/>
      <c r="C6" s="142"/>
      <c r="D6" s="142"/>
      <c r="E6" s="146"/>
      <c r="F6" s="142"/>
      <c r="G6" s="142"/>
      <c r="P6" s="147"/>
    </row>
    <row r="7" spans="1:42" s="112" customFormat="1" ht="15.6" customHeight="1">
      <c r="G7" s="140"/>
      <c r="I7" s="148"/>
      <c r="K7" s="180" t="s">
        <v>94</v>
      </c>
      <c r="L7" s="149" t="s">
        <v>64</v>
      </c>
      <c r="N7" s="181" t="s">
        <v>65</v>
      </c>
      <c r="O7" s="149" t="s">
        <v>97</v>
      </c>
    </row>
    <row r="8" spans="1:42" s="112" customFormat="1" ht="18" customHeight="1">
      <c r="G8" s="144"/>
      <c r="I8" s="148"/>
      <c r="K8" s="180"/>
      <c r="L8" s="144" t="e">
        <f>TEXT(CALCULS!B23/100,"0.0%")</f>
        <v>#DIV/0!</v>
      </c>
      <c r="N8" s="181"/>
      <c r="O8" s="144" t="e">
        <f>TEXT(CALCULS!B24,"0.0%")</f>
        <v>#DIV/0!</v>
      </c>
    </row>
    <row r="9" spans="1:42" s="112" customFormat="1" ht="18" customHeight="1">
      <c r="G9" s="147"/>
      <c r="I9" s="148"/>
      <c r="K9" s="180"/>
      <c r="L9" s="147" t="str">
        <f>"Objectif : &gt; "&amp;PARAMETRES!L2</f>
        <v>Objectif : &gt; 90%</v>
      </c>
      <c r="N9" s="181"/>
      <c r="O9" s="147" t="str">
        <f>"Objectif : &lt; "&amp;PARAMETRES!L3</f>
        <v>Objectif : &lt; 5%</v>
      </c>
    </row>
    <row r="10" spans="1:42" ht="18" customHeight="1">
      <c r="B10" s="150"/>
      <c r="C10" s="142"/>
      <c r="D10" s="142"/>
      <c r="E10" s="151"/>
      <c r="F10" s="75"/>
      <c r="G10" s="75"/>
      <c r="H10" s="75"/>
      <c r="J10" s="152"/>
      <c r="L10" s="75"/>
    </row>
    <row r="11" spans="1:42" ht="14.4" customHeight="1">
      <c r="B11" s="75"/>
      <c r="C11" s="142"/>
      <c r="D11" s="75"/>
      <c r="F11" s="183" t="e">
        <f>"Présence "&amp;IF(INT(CALCULS!B31)=CALCULS!B31,TEXT(CALCULS!B31,"0"),TEXT(CALCULS!B31,"0.0"))&amp;" j ; "&amp;IF(INT(CALCULS!C31*100)=CALCULS!B31*100,TEXT(CALCULS!C31*100,"0"),TEXT(CALCULS!C31*100,"0.0"))&amp;"%"</f>
        <v>#DIV/0!</v>
      </c>
      <c r="G11" s="183"/>
      <c r="H11" s="183"/>
      <c r="J11" s="152"/>
      <c r="L11" s="75"/>
      <c r="M11" s="153"/>
    </row>
    <row r="12" spans="1:42" ht="14.4" customHeight="1">
      <c r="C12" s="154" t="str">
        <f>IF(INT(CALCULS!B20)=CALCULS!B20,TEXT(CALCULS!B20,"0"),TEXT(CALCULS!B20,"0.0"))</f>
        <v>0</v>
      </c>
      <c r="D12" s="153"/>
      <c r="F12" s="155"/>
      <c r="G12" s="155"/>
      <c r="H12" s="155"/>
      <c r="L12" s="153"/>
      <c r="M12" s="153"/>
    </row>
    <row r="13" spans="1:42" ht="14.4" customHeight="1">
      <c r="C13" s="169" t="str">
        <f>"JOURS"&amp;CHAR(10)&amp;"OUVRÉS"</f>
        <v>JOURS
OUVRÉS</v>
      </c>
      <c r="D13" s="75"/>
      <c r="F13" s="177" t="e">
        <f>"Absences "&amp;IF(INT(CALCULS!B32)=CALCULS!B32,TEXT(CALCULS!B32,"0"),TEXT(CALCULS!B32,"0.0"))&amp;" j ; "&amp;IF(INT(CALCULS!C32*100)=CALCULS!B32*100,TEXT(CALCULS!C32*100,"0"),TEXT(CALCULS!C32*100,"0.0"))&amp;"%"</f>
        <v>#DIV/0!</v>
      </c>
      <c r="G13" s="177"/>
      <c r="H13" s="177"/>
    </row>
    <row r="14" spans="1:42" ht="14.4" customHeight="1">
      <c r="B14" s="135"/>
      <c r="C14" s="169"/>
      <c r="D14" s="135"/>
      <c r="E14" s="135"/>
      <c r="F14" s="155"/>
      <c r="G14" s="155"/>
      <c r="H14" s="155"/>
      <c r="I14" s="135"/>
      <c r="J14" s="135"/>
      <c r="AP14" s="156"/>
    </row>
    <row r="15" spans="1:42">
      <c r="C15" s="135"/>
      <c r="E15" s="135"/>
      <c r="F15" s="182" t="e">
        <f>"Télétravail "&amp;IF(INT(CALCULS!B33)=CALCULS!B33,TEXT(CALCULS!B33,"0"),TEXT(CALCULS!B33,"0.0"))&amp;" j ; "&amp;IF(INT(CALCULS!C33*100)=CALCULS!B33*100,TEXT(CALCULS!C33*100,"0"),TEXT(CALCULS!C33*100,"0.0"))&amp;"%"</f>
        <v>#DIV/0!</v>
      </c>
      <c r="G15" s="182"/>
      <c r="H15" s="182"/>
      <c r="I15" s="135"/>
      <c r="J15" s="135"/>
    </row>
    <row r="16" spans="1:42" ht="15.6">
      <c r="B16" s="75"/>
      <c r="D16" s="75"/>
      <c r="E16" s="135"/>
      <c r="F16" s="157"/>
      <c r="G16" s="157"/>
      <c r="H16" s="157"/>
      <c r="I16" s="135"/>
      <c r="J16" s="135"/>
      <c r="K16" s="135"/>
      <c r="L16" s="135"/>
    </row>
    <row r="17" spans="2:50">
      <c r="C17" s="75"/>
      <c r="E17" s="135"/>
      <c r="I17" s="135"/>
      <c r="J17" s="135"/>
      <c r="K17" s="135"/>
      <c r="L17" s="135"/>
    </row>
    <row r="18" spans="2:50" s="152" customFormat="1">
      <c r="B18" s="158"/>
      <c r="C18" s="159"/>
      <c r="D18" s="159"/>
      <c r="F18" s="159"/>
      <c r="G18" s="159"/>
      <c r="H18" s="159"/>
      <c r="K18" s="159"/>
      <c r="L18" s="159"/>
    </row>
    <row r="20" spans="2:50" ht="14.4" customHeight="1">
      <c r="I20" s="153"/>
    </row>
    <row r="21" spans="2:50" ht="14.4" customHeight="1">
      <c r="H21" s="153"/>
      <c r="I21" s="153"/>
    </row>
    <row r="22" spans="2:50" ht="14.4" customHeight="1">
      <c r="H22" s="153"/>
      <c r="I22" s="153"/>
    </row>
    <row r="25" spans="2:50" ht="15.6">
      <c r="F25" s="176" t="e">
        <f>CALCULS!A6&amp;" "&amp;TEXT(CALCULS!B6,"0.0")&amp;" j ; "&amp;TEXT(CALCULS!B6/CALCULS!$B$21,"0.0%")</f>
        <v>#DIV/0!</v>
      </c>
      <c r="G25" s="176"/>
      <c r="H25" s="176"/>
      <c r="AW25" s="160"/>
      <c r="AX25" s="160"/>
    </row>
    <row r="26" spans="2:50" ht="15.6">
      <c r="F26" s="177" t="e">
        <f>CALCULS!A7&amp;" "&amp;TEXT(CALCULS!B7,"0.0")&amp;" j ; "&amp;TEXT(CALCULS!B7/CALCULS!$B$21,"0.0%")</f>
        <v>#DIV/0!</v>
      </c>
      <c r="G26" s="177"/>
      <c r="H26" s="177"/>
      <c r="AW26" s="161"/>
      <c r="AX26" s="161"/>
    </row>
    <row r="27" spans="2:50" ht="15.6">
      <c r="F27" s="178" t="e">
        <f>CALCULS!A8&amp;" "&amp;TEXT(CALCULS!B8,"0.0")&amp;" j ; "&amp;TEXT(CALCULS!B8/CALCULS!$B$21,"0.0%")</f>
        <v>#DIV/0!</v>
      </c>
      <c r="G27" s="178"/>
      <c r="H27" s="178"/>
      <c r="AW27" s="161"/>
      <c r="AX27" s="161"/>
    </row>
    <row r="28" spans="2:50" s="152" customFormat="1" ht="18">
      <c r="B28" s="159"/>
      <c r="C28" s="154" t="str">
        <f>IF(INT(CALCULS!B21)=CALCULS!B21,TEXT(CALCULS!B21,"0"),TEXT(CALCULS!B21,"0.0"))</f>
        <v>0</v>
      </c>
      <c r="D28" s="159"/>
      <c r="F28" s="179" t="e">
        <f>CALCULS!A9&amp;" "&amp;TEXT(CALCULS!B9,"0.0")&amp;" j ; "&amp;TEXT(CALCULS!B9/CALCULS!$B$21,"0.0%")</f>
        <v>#DIV/0!</v>
      </c>
      <c r="G28" s="179"/>
      <c r="H28" s="179"/>
      <c r="K28" s="159"/>
      <c r="L28" s="159"/>
      <c r="AW28" s="162"/>
      <c r="AX28" s="162"/>
    </row>
    <row r="29" spans="2:50" ht="15.6">
      <c r="C29" s="163" t="s">
        <v>98</v>
      </c>
      <c r="F29" s="173" t="e">
        <f>CALCULS!A10&amp;" "&amp;TEXT(CALCULS!B10,"0.0")&amp;" j ; "&amp;TEXT(CALCULS!B10/CALCULS!$B$21,"0.0%")</f>
        <v>#DIV/0!</v>
      </c>
      <c r="G29" s="173"/>
      <c r="H29" s="173"/>
      <c r="AW29" s="161"/>
      <c r="AX29" s="161"/>
    </row>
    <row r="30" spans="2:50" ht="15.6">
      <c r="C30" s="164"/>
      <c r="F30" s="174" t="e">
        <f>CALCULS!A11&amp;" "&amp;TEXT(CALCULS!B11,"0.0")&amp;" j ; "&amp;TEXT(CALCULS!B11/CALCULS!$B$21,"0.0%")</f>
        <v>#DIV/0!</v>
      </c>
      <c r="G30" s="174"/>
      <c r="H30" s="174"/>
      <c r="AW30" s="161"/>
      <c r="AX30" s="161"/>
    </row>
    <row r="37" spans="33:49" s="75" customFormat="1" ht="15.6">
      <c r="AW37" s="165"/>
    </row>
    <row r="39" spans="33:49" s="75" customFormat="1" ht="18">
      <c r="AH39" s="153"/>
      <c r="AI39" s="153"/>
      <c r="AW39" s="166"/>
    </row>
    <row r="40" spans="33:49" s="75" customFormat="1" ht="18">
      <c r="AG40" s="153"/>
      <c r="AH40" s="153"/>
      <c r="AI40" s="153"/>
    </row>
    <row r="41" spans="33:49" s="75" customFormat="1" ht="18">
      <c r="AI41" s="153"/>
      <c r="AW41" s="165"/>
    </row>
    <row r="42" spans="33:49" s="75" customFormat="1" ht="18">
      <c r="AI42" s="153"/>
    </row>
    <row r="43" spans="33:49" s="75" customFormat="1" ht="18">
      <c r="AI43" s="153"/>
      <c r="AW43" s="166"/>
    </row>
    <row r="44" spans="33:49" s="75" customFormat="1">
      <c r="AW44" s="166"/>
    </row>
    <row r="46" spans="33:49" s="75" customFormat="1" ht="15.6">
      <c r="AW46" s="165"/>
    </row>
    <row r="48" spans="33:49" s="75" customFormat="1">
      <c r="AW48" s="166"/>
    </row>
    <row r="49" spans="31:49" s="75" customFormat="1">
      <c r="AW49" s="166"/>
    </row>
    <row r="50" spans="31:49" s="75" customFormat="1">
      <c r="AW50" s="166"/>
    </row>
    <row r="52" spans="31:49" s="75" customFormat="1" ht="15.6">
      <c r="AW52" s="165"/>
    </row>
    <row r="54" spans="31:49" s="75" customFormat="1">
      <c r="AW54" s="166"/>
    </row>
    <row r="55" spans="31:49" s="75" customFormat="1" ht="25.8">
      <c r="AE55" s="167"/>
      <c r="AF55" s="167"/>
      <c r="AG55" s="167"/>
      <c r="AH55" s="167"/>
      <c r="AI55" s="167"/>
      <c r="AJ55" s="168"/>
      <c r="AK55" s="168"/>
      <c r="AW55" s="166"/>
    </row>
    <row r="56" spans="31:49" s="75" customFormat="1">
      <c r="AW56" s="166"/>
    </row>
  </sheetData>
  <sheetProtection algorithmName="SHA-512" hashValue="JI7sCqY9k1ETdEFyn2C0SlkvQBei2FDIOq7oSYraR3XD2PhmZk611LjIq1DuUiHIWqCbddt47pX6yVLlJYGHHA==" saltValue="exbQyrWdFre429BfKQDLfg==" spinCount="100000" sheet="1" objects="1" scenarios="1" selectLockedCells="1"/>
  <mergeCells count="20">
    <mergeCell ref="F30:H30"/>
    <mergeCell ref="A1:P1"/>
    <mergeCell ref="F25:H25"/>
    <mergeCell ref="F26:H26"/>
    <mergeCell ref="F27:H27"/>
    <mergeCell ref="F28:H28"/>
    <mergeCell ref="K7:K9"/>
    <mergeCell ref="N7:N9"/>
    <mergeCell ref="F15:H15"/>
    <mergeCell ref="F13:H13"/>
    <mergeCell ref="F11:H11"/>
    <mergeCell ref="K4:K5"/>
    <mergeCell ref="N4:N5"/>
    <mergeCell ref="E4:E5"/>
    <mergeCell ref="B4:B5"/>
    <mergeCell ref="C13:C14"/>
    <mergeCell ref="H4:H5"/>
    <mergeCell ref="B2:C2"/>
    <mergeCell ref="D2:F2"/>
    <mergeCell ref="F29:H29"/>
  </mergeCells>
  <printOptions horizontalCentered="1" verticalCentered="1"/>
  <pageMargins left="0.23622047244094491" right="0.23622047244094491" top="0.35433070866141736"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BL38"/>
  <sheetViews>
    <sheetView showGridLines="0" tabSelected="1" zoomScale="85" zoomScaleNormal="85" workbookViewId="0">
      <pane xSplit="2" ySplit="8" topLeftCell="C9" activePane="bottomRight" state="frozen"/>
      <selection activeCell="D2" sqref="D2:F2"/>
      <selection pane="topRight" activeCell="D2" sqref="D2:F2"/>
      <selection pane="bottomLeft" activeCell="D2" sqref="D2:F2"/>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JANVIER "&amp;PARAMETRES!D2</f>
        <v>PLANNING ABSENCES JANVIER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_xlfn.ISOWEEKNUM(DATE(PARAMETRES!$D$2,1,C5))</f>
        <v>1</v>
      </c>
      <c r="D4" s="216"/>
      <c r="E4" s="216" t="str">
        <f>IF(WEEKDAY(DATE(PARAMETRES!$D$2,1,E5),2)=1,_xlfn.ISOWEEKNUM(DATE(PARAMETRES!$D$2,1,E5)),"")</f>
        <v/>
      </c>
      <c r="F4" s="216"/>
      <c r="G4" s="216" t="str">
        <f>IF(WEEKDAY(DATE(PARAMETRES!$D$2,1,G5),2)=1,_xlfn.ISOWEEKNUM(DATE(PARAMETRES!$D$2,1,G5)),"")</f>
        <v/>
      </c>
      <c r="H4" s="216"/>
      <c r="I4" s="216" t="str">
        <f>IF(WEEKDAY(DATE(PARAMETRES!$D$2,1,I5),2)=1,_xlfn.ISOWEEKNUM(DATE(PARAMETRES!$D$2,1,I5)),"")</f>
        <v/>
      </c>
      <c r="J4" s="216"/>
      <c r="K4" s="216">
        <f>IF(WEEKDAY(DATE(PARAMETRES!$D$2,1,K5),2)=1,_xlfn.ISOWEEKNUM(DATE(PARAMETRES!$D$2,1,K5)),"")</f>
        <v>2</v>
      </c>
      <c r="L4" s="216"/>
      <c r="M4" s="216" t="str">
        <f>IF(WEEKDAY(DATE(PARAMETRES!$D$2,1,M5),2)=1,_xlfn.ISOWEEKNUM(DATE(PARAMETRES!$D$2,1,M5)),"")</f>
        <v/>
      </c>
      <c r="N4" s="216"/>
      <c r="O4" s="216" t="str">
        <f>IF(WEEKDAY(DATE(PARAMETRES!$D$2,1,O5),2)=1,_xlfn.ISOWEEKNUM(DATE(PARAMETRES!$D$2,1,O5)),"")</f>
        <v/>
      </c>
      <c r="P4" s="216"/>
      <c r="Q4" s="216" t="str">
        <f>IF(WEEKDAY(DATE(PARAMETRES!$D$2,1,Q5),2)=1,_xlfn.ISOWEEKNUM(DATE(PARAMETRES!$D$2,1,Q5)),"")</f>
        <v/>
      </c>
      <c r="R4" s="216"/>
      <c r="S4" s="216" t="str">
        <f>IF(WEEKDAY(DATE(PARAMETRES!$D$2,1,S5),2)=1,_xlfn.ISOWEEKNUM(DATE(PARAMETRES!$D$2,1,S5)),"")</f>
        <v/>
      </c>
      <c r="T4" s="216"/>
      <c r="U4" s="216" t="str">
        <f>IF(WEEKDAY(DATE(PARAMETRES!$D$2,1,U5),2)=1,_xlfn.ISOWEEKNUM(DATE(PARAMETRES!$D$2,1,U5)),"")</f>
        <v/>
      </c>
      <c r="V4" s="216"/>
      <c r="W4" s="216" t="str">
        <f>IF(WEEKDAY(DATE(PARAMETRES!$D$2,1,W5),2)=1,_xlfn.ISOWEEKNUM(DATE(PARAMETRES!$D$2,1,W5)),"")</f>
        <v/>
      </c>
      <c r="X4" s="216"/>
      <c r="Y4" s="217">
        <f>IF(WEEKDAY(DATE(PARAMETRES!$D$2,1,Y5),2)=1,_xlfn.ISOWEEKNUM(DATE(PARAMETRES!$D$2,1,Y5)),"")</f>
        <v>3</v>
      </c>
      <c r="Z4" s="217"/>
      <c r="AA4" s="217" t="str">
        <f>IF(WEEKDAY(DATE(PARAMETRES!$D$2,1,AA5),2)=1,_xlfn.ISOWEEKNUM(DATE(PARAMETRES!$D$2,1,AA5)),"")</f>
        <v/>
      </c>
      <c r="AB4" s="217"/>
      <c r="AC4" s="217" t="str">
        <f>IF(WEEKDAY(DATE(PARAMETRES!$D$2,1,AC5),2)=1,_xlfn.ISOWEEKNUM(DATE(PARAMETRES!$D$2,1,AC5)),"")</f>
        <v/>
      </c>
      <c r="AD4" s="217"/>
      <c r="AE4" s="217" t="str">
        <f>IF(WEEKDAY(DATE(PARAMETRES!$D$2,1,AE5),2)=1,_xlfn.ISOWEEKNUM(DATE(PARAMETRES!$D$2,1,AE5)),"")</f>
        <v/>
      </c>
      <c r="AF4" s="217"/>
      <c r="AG4" s="217" t="str">
        <f>IF(WEEKDAY(DATE(PARAMETRES!$D$2,1,AG5),2)=1,_xlfn.ISOWEEKNUM(DATE(PARAMETRES!$D$2,1,AG5)),"")</f>
        <v/>
      </c>
      <c r="AH4" s="217"/>
      <c r="AI4" s="217" t="str">
        <f>IF(WEEKDAY(DATE(PARAMETRES!$D$2,1,AI5),2)=1,_xlfn.ISOWEEKNUM(DATE(PARAMETRES!$D$2,1,AI5)),"")</f>
        <v/>
      </c>
      <c r="AJ4" s="217"/>
      <c r="AK4" s="217" t="str">
        <f>IF(WEEKDAY(DATE(PARAMETRES!$D$2,1,AK5),2)=1,_xlfn.ISOWEEKNUM(DATE(PARAMETRES!$D$2,1,AK5)),"")</f>
        <v/>
      </c>
      <c r="AL4" s="217"/>
      <c r="AM4" s="217">
        <f>IF(WEEKDAY(DATE(PARAMETRES!$D$2,1,AM5),2)=1,_xlfn.ISOWEEKNUM(DATE(PARAMETRES!$D$2,1,AM5)),"")</f>
        <v>4</v>
      </c>
      <c r="AN4" s="217"/>
      <c r="AO4" s="217" t="str">
        <f>IF(WEEKDAY(DATE(PARAMETRES!$D$2,1,AO5),2)=1,_xlfn.ISOWEEKNUM(DATE(PARAMETRES!$D$2,1,AO5)),"")</f>
        <v/>
      </c>
      <c r="AP4" s="217"/>
      <c r="AQ4" s="217" t="str">
        <f>IF(WEEKDAY(DATE(PARAMETRES!$D$2,1,AQ5),2)=1,_xlfn.ISOWEEKNUM(DATE(PARAMETRES!$D$2,1,AQ5)),"")</f>
        <v/>
      </c>
      <c r="AR4" s="217"/>
      <c r="AS4" s="217" t="str">
        <f>IF(WEEKDAY(DATE(PARAMETRES!$D$2,1,AS5),2)=1,_xlfn.ISOWEEKNUM(DATE(PARAMETRES!$D$2,1,AS5)),"")</f>
        <v/>
      </c>
      <c r="AT4" s="217"/>
      <c r="AU4" s="217" t="str">
        <f>IF(WEEKDAY(DATE(PARAMETRES!$D$2,1,AU5),2)=1,_xlfn.ISOWEEKNUM(DATE(PARAMETRES!$D$2,1,AU5)),"")</f>
        <v/>
      </c>
      <c r="AV4" s="217"/>
      <c r="AW4" s="217" t="str">
        <f>IF(WEEKDAY(DATE(PARAMETRES!$D$2,1,AW5),2)=1,_xlfn.ISOWEEKNUM(DATE(PARAMETRES!$D$2,1,AW5)),"")</f>
        <v/>
      </c>
      <c r="AX4" s="217"/>
      <c r="AY4" s="217" t="str">
        <f>IF(WEEKDAY(DATE(PARAMETRES!$D$2,1,AY5),2)=1,_xlfn.ISOWEEKNUM(DATE(PARAMETRES!$D$2,1,AY5)),"")</f>
        <v/>
      </c>
      <c r="AZ4" s="217"/>
      <c r="BA4" s="217">
        <f>IF(WEEKDAY(DATE(PARAMETRES!$D$2,1,BA5),2)=1,_xlfn.ISOWEEKNUM(DATE(PARAMETRES!$D$2,1,BA5)),"")</f>
        <v>5</v>
      </c>
      <c r="BB4" s="217"/>
      <c r="BC4" s="217" t="str">
        <f>IF(WEEKDAY(DATE(PARAMETRES!$D$2,1,BC5),2)=1,_xlfn.ISOWEEKNUM(DATE(PARAMETRES!$D$2,1,BC5)),"")</f>
        <v/>
      </c>
      <c r="BD4" s="217"/>
      <c r="BE4" s="217" t="str">
        <f>IF(WEEKDAY(DATE(PARAMETRES!$D$2,1,BE5),2)=1,_xlfn.ISOWEEKNUM(DATE(PARAMETRES!$D$2,1,BE5)),"")</f>
        <v/>
      </c>
      <c r="BF4" s="217"/>
      <c r="BG4" s="217" t="str">
        <f>IF(WEEKDAY(DATE(PARAMETRES!$D$2,1,BG5),2)=1,_xlfn.ISOWEEKNUM(DATE(PARAMETRES!$D$2,1,BG5)),"")</f>
        <v/>
      </c>
      <c r="BH4" s="217"/>
      <c r="BI4" s="217" t="str">
        <f>IF(WEEKDAY(DATE(PARAMETRES!$D$2,1,BI5),2)=1,_xlfn.ISOWEEKNUM(DATE(PARAMETRES!$D$2,1,BI5)),"")</f>
        <v/>
      </c>
      <c r="BJ4" s="217"/>
      <c r="BK4" s="217" t="str">
        <f>IF(WEEKDAY(DATE(PARAMETRES!$D$2,1,BK5),2)=1,_xlfn.ISOWEEKNUM(DATE(PARAMETRES!$D$2,1,BK5)),"")</f>
        <v/>
      </c>
      <c r="BL4" s="220"/>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DATE(PARAMETRES!$D$2,1,C5)</f>
        <v>46023</v>
      </c>
      <c r="D6" s="86">
        <f>DATE(PARAMETRES!$D$2,1,C5)</f>
        <v>46023</v>
      </c>
      <c r="E6" s="86">
        <f>DATE(PARAMETRES!$D$2,1,E5)</f>
        <v>46024</v>
      </c>
      <c r="F6" s="87">
        <f>DATE(PARAMETRES!$D$2,1,E5)</f>
        <v>46024</v>
      </c>
      <c r="G6" s="86">
        <f>DATE(PARAMETRES!$D$2,1,G5)</f>
        <v>46025</v>
      </c>
      <c r="H6" s="86">
        <f>DATE(PARAMETRES!$D$2,1,G5)</f>
        <v>46025</v>
      </c>
      <c r="I6" s="86">
        <f>DATE(PARAMETRES!$D$2,1,I5)</f>
        <v>46026</v>
      </c>
      <c r="J6" s="87">
        <f>DATE(PARAMETRES!$D$2,1,I5)</f>
        <v>46026</v>
      </c>
      <c r="K6" s="86">
        <f>DATE(PARAMETRES!$D$2,1,K5)</f>
        <v>46027</v>
      </c>
      <c r="L6" s="86">
        <f>DATE(PARAMETRES!$D$2,1,K5)</f>
        <v>46027</v>
      </c>
      <c r="M6" s="86">
        <f>DATE(PARAMETRES!$D$2,1,M5)</f>
        <v>46028</v>
      </c>
      <c r="N6" s="87">
        <f>DATE(PARAMETRES!$D$2,1,M5)</f>
        <v>46028</v>
      </c>
      <c r="O6" s="86">
        <f>DATE(PARAMETRES!$D$2,1,O5)</f>
        <v>46029</v>
      </c>
      <c r="P6" s="86">
        <f>DATE(PARAMETRES!$D$2,1,O5)</f>
        <v>46029</v>
      </c>
      <c r="Q6" s="86">
        <f>DATE(PARAMETRES!$D$2,1,Q5)</f>
        <v>46030</v>
      </c>
      <c r="R6" s="87">
        <f>DATE(PARAMETRES!$D$2,1,Q5)</f>
        <v>46030</v>
      </c>
      <c r="S6" s="86">
        <f>DATE(PARAMETRES!$D$2,1,S5)</f>
        <v>46031</v>
      </c>
      <c r="T6" s="86">
        <f>DATE(PARAMETRES!$D$2,1,S5)</f>
        <v>46031</v>
      </c>
      <c r="U6" s="86">
        <f>DATE(PARAMETRES!$D$2,1,U5)</f>
        <v>46032</v>
      </c>
      <c r="V6" s="87">
        <f>DATE(PARAMETRES!$D$2,1,U5)</f>
        <v>46032</v>
      </c>
      <c r="W6" s="86">
        <f>DATE(PARAMETRES!$D$2,1,W5)</f>
        <v>46033</v>
      </c>
      <c r="X6" s="86">
        <f>DATE(PARAMETRES!$D$2,1,W5)</f>
        <v>46033</v>
      </c>
      <c r="Y6" s="86">
        <f>DATE(PARAMETRES!$D$2,1,Y5)</f>
        <v>46034</v>
      </c>
      <c r="Z6" s="87">
        <f>DATE(PARAMETRES!$D$2,1,Y5)</f>
        <v>46034</v>
      </c>
      <c r="AA6" s="86">
        <f>DATE(PARAMETRES!$D$2,1,AA5)</f>
        <v>46035</v>
      </c>
      <c r="AB6" s="86">
        <f>DATE(PARAMETRES!$D$2,1,AA5)</f>
        <v>46035</v>
      </c>
      <c r="AC6" s="86">
        <f>DATE(PARAMETRES!$D$2,1,AC5)</f>
        <v>46036</v>
      </c>
      <c r="AD6" s="87">
        <f>DATE(PARAMETRES!$D$2,1,AC5)</f>
        <v>46036</v>
      </c>
      <c r="AE6" s="86">
        <f>DATE(PARAMETRES!$D$2,1,AE5)</f>
        <v>46037</v>
      </c>
      <c r="AF6" s="86">
        <f>DATE(PARAMETRES!$D$2,1,AE5)</f>
        <v>46037</v>
      </c>
      <c r="AG6" s="86">
        <f>DATE(PARAMETRES!$D$2,1,AG5)</f>
        <v>46038</v>
      </c>
      <c r="AH6" s="87">
        <f>DATE(PARAMETRES!$D$2,1,AG5)</f>
        <v>46038</v>
      </c>
      <c r="AI6" s="86">
        <f>DATE(PARAMETRES!$D$2,1,AI5)</f>
        <v>46039</v>
      </c>
      <c r="AJ6" s="86">
        <f>DATE(PARAMETRES!$D$2,1,AI5)</f>
        <v>46039</v>
      </c>
      <c r="AK6" s="86">
        <f>DATE(PARAMETRES!$D$2,1,AK5)</f>
        <v>46040</v>
      </c>
      <c r="AL6" s="87">
        <f>DATE(PARAMETRES!$D$2,1,AK5)</f>
        <v>46040</v>
      </c>
      <c r="AM6" s="86">
        <f>DATE(PARAMETRES!$D$2,1,AM5)</f>
        <v>46041</v>
      </c>
      <c r="AN6" s="86">
        <f>DATE(PARAMETRES!$D$2,1,AM5)</f>
        <v>46041</v>
      </c>
      <c r="AO6" s="86">
        <f>DATE(PARAMETRES!$D$2,1,AO5)</f>
        <v>46042</v>
      </c>
      <c r="AP6" s="87">
        <f>DATE(PARAMETRES!$D$2,1,AO5)</f>
        <v>46042</v>
      </c>
      <c r="AQ6" s="86">
        <f>DATE(PARAMETRES!$D$2,1,AQ5)</f>
        <v>46043</v>
      </c>
      <c r="AR6" s="86">
        <f>DATE(PARAMETRES!$D$2,1,AQ5)</f>
        <v>46043</v>
      </c>
      <c r="AS6" s="86">
        <f>DATE(PARAMETRES!$D$2,1,AS5)</f>
        <v>46044</v>
      </c>
      <c r="AT6" s="87">
        <f>DATE(PARAMETRES!$D$2,1,AS5)</f>
        <v>46044</v>
      </c>
      <c r="AU6" s="86">
        <f>DATE(PARAMETRES!$D$2,1,AU5)</f>
        <v>46045</v>
      </c>
      <c r="AV6" s="86">
        <f>DATE(PARAMETRES!$D$2,1,AU5)</f>
        <v>46045</v>
      </c>
      <c r="AW6" s="86">
        <f>DATE(PARAMETRES!$D$2,1,AW5)</f>
        <v>46046</v>
      </c>
      <c r="AX6" s="87">
        <f>DATE(PARAMETRES!$D$2,1,AW5)</f>
        <v>46046</v>
      </c>
      <c r="AY6" s="86">
        <f>DATE(PARAMETRES!$D$2,1,AY5)</f>
        <v>46047</v>
      </c>
      <c r="AZ6" s="86">
        <f>DATE(PARAMETRES!$D$2,1,AY5)</f>
        <v>46047</v>
      </c>
      <c r="BA6" s="86">
        <f>DATE(PARAMETRES!$D$2,1,BA5)</f>
        <v>46048</v>
      </c>
      <c r="BB6" s="87">
        <f>DATE(PARAMETRES!$D$2,1,BA5)</f>
        <v>46048</v>
      </c>
      <c r="BC6" s="86">
        <f>DATE(PARAMETRES!$D$2,1,BC5)</f>
        <v>46049</v>
      </c>
      <c r="BD6" s="86">
        <f>DATE(PARAMETRES!$D$2,1,BC5)</f>
        <v>46049</v>
      </c>
      <c r="BE6" s="86">
        <f>DATE(PARAMETRES!$D$2,1,BE5)</f>
        <v>46050</v>
      </c>
      <c r="BF6" s="87">
        <f>DATE(PARAMETRES!$D$2,1,BE5)</f>
        <v>46050</v>
      </c>
      <c r="BG6" s="86">
        <f>DATE(PARAMETRES!$D$2,1,BG5)</f>
        <v>46051</v>
      </c>
      <c r="BH6" s="86">
        <f>DATE(PARAMETRES!$D$2,1,BG5)</f>
        <v>46051</v>
      </c>
      <c r="BI6" s="86">
        <f>DATE(PARAMETRES!$D$2,1,BI5)</f>
        <v>46052</v>
      </c>
      <c r="BJ6" s="87">
        <f>DATE(PARAMETRES!$D$2,1,BI5)</f>
        <v>46052</v>
      </c>
      <c r="BK6" s="86">
        <f>DATE(PARAMETRES!$D$2,1,BK5)</f>
        <v>46053</v>
      </c>
      <c r="BL6" s="86">
        <f>DATE(PARAMETRES!$D$2,1,BK5)</f>
        <v>46053</v>
      </c>
    </row>
    <row r="7" spans="1:64">
      <c r="C7" s="194" t="str">
        <f>TEXT(DATE(PARAMETRES!$D$2,1,C5),"jjj")</f>
        <v>jeu</v>
      </c>
      <c r="D7" s="195"/>
      <c r="E7" s="194" t="str">
        <f>TEXT(DATE(PARAMETRES!$D$2,1,E5),"jjj")</f>
        <v>ven</v>
      </c>
      <c r="F7" s="195"/>
      <c r="G7" s="194" t="str">
        <f>TEXT(DATE(PARAMETRES!$D$2,1,G5),"jjj")</f>
        <v>sam</v>
      </c>
      <c r="H7" s="195"/>
      <c r="I7" s="194" t="str">
        <f>TEXT(DATE(PARAMETRES!$D$2,1,I5),"jjj")</f>
        <v>dim</v>
      </c>
      <c r="J7" s="195"/>
      <c r="K7" s="194" t="str">
        <f>TEXT(DATE(PARAMETRES!$D$2,1,K5),"jjj")</f>
        <v>lun</v>
      </c>
      <c r="L7" s="195"/>
      <c r="M7" s="194" t="str">
        <f>TEXT(DATE(PARAMETRES!$D$2,1,M5),"jjj")</f>
        <v>mar</v>
      </c>
      <c r="N7" s="211"/>
      <c r="O7" s="194" t="str">
        <f>TEXT(DATE(PARAMETRES!$D$2,1,O5),"jjj")</f>
        <v>mer</v>
      </c>
      <c r="P7" s="195"/>
      <c r="Q7" s="194" t="str">
        <f>TEXT(DATE(PARAMETRES!$D$2,1,Q5),"jjj")</f>
        <v>jeu</v>
      </c>
      <c r="R7" s="195"/>
      <c r="S7" s="194" t="str">
        <f>TEXT(DATE(PARAMETRES!$D$2,1,S5),"jjj")</f>
        <v>ven</v>
      </c>
      <c r="T7" s="195"/>
      <c r="U7" s="194" t="str">
        <f>TEXT(DATE(PARAMETRES!$D$2,1,U5),"jjj")</f>
        <v>sam</v>
      </c>
      <c r="V7" s="195"/>
      <c r="W7" s="192" t="str">
        <f>TEXT(DATE(PARAMETRES!$D$2,1,W5),"jjj")</f>
        <v>dim</v>
      </c>
      <c r="X7" s="193"/>
      <c r="Y7" s="206" t="str">
        <f>TEXT(DATE(PARAMETRES!$D$2,1,Y5),"jjj")</f>
        <v>lun</v>
      </c>
      <c r="Z7" s="193"/>
      <c r="AA7" s="192" t="str">
        <f>TEXT(DATE(PARAMETRES!$D$2,1,AA5),"jjj")</f>
        <v>mar</v>
      </c>
      <c r="AB7" s="193"/>
      <c r="AC7" s="192" t="str">
        <f>TEXT(DATE(PARAMETRES!$D$2,1,AC5),"jjj")</f>
        <v>mer</v>
      </c>
      <c r="AD7" s="200"/>
      <c r="AE7" s="192" t="str">
        <f>TEXT(DATE(PARAMETRES!$D$2,1,AE5),"jjj")</f>
        <v>jeu</v>
      </c>
      <c r="AF7" s="193"/>
      <c r="AG7" s="192" t="str">
        <f>TEXT(DATE(PARAMETRES!$D$2,1,AG5),"jjj")</f>
        <v>ven</v>
      </c>
      <c r="AH7" s="193"/>
      <c r="AI7" s="192" t="str">
        <f>TEXT(DATE(PARAMETRES!$D$2,1,AI5),"jjj")</f>
        <v>sam</v>
      </c>
      <c r="AJ7" s="193"/>
      <c r="AK7" s="192" t="str">
        <f>TEXT(DATE(PARAMETRES!$D$2,1,AK5),"jjj")</f>
        <v>dim</v>
      </c>
      <c r="AL7" s="193"/>
      <c r="AM7" s="192" t="str">
        <f>TEXT(DATE(PARAMETRES!$D$2,1,AM5),"jjj")</f>
        <v>lun</v>
      </c>
      <c r="AN7" s="193"/>
      <c r="AO7" s="192" t="str">
        <f>TEXT(DATE(PARAMETRES!$D$2,1,AO5),"jjj")</f>
        <v>mar</v>
      </c>
      <c r="AP7" s="200"/>
      <c r="AQ7" s="192" t="str">
        <f>TEXT(DATE(PARAMETRES!$D$2,1,AQ5),"jjj")</f>
        <v>mer</v>
      </c>
      <c r="AR7" s="193"/>
      <c r="AS7" s="192" t="str">
        <f>TEXT(DATE(PARAMETRES!$D$2,1,AS5),"jjj")</f>
        <v>jeu</v>
      </c>
      <c r="AT7" s="193"/>
      <c r="AU7" s="192" t="str">
        <f>TEXT(DATE(PARAMETRES!$D$2,1,AU5),"jjj")</f>
        <v>ven</v>
      </c>
      <c r="AV7" s="193"/>
      <c r="AW7" s="192" t="str">
        <f>TEXT(DATE(PARAMETRES!$D$2,1,AW5),"jjj")</f>
        <v>sam</v>
      </c>
      <c r="AX7" s="193"/>
      <c r="AY7" s="192" t="str">
        <f>TEXT(DATE(PARAMETRES!$D$2,1,AY5),"jjj")</f>
        <v>dim</v>
      </c>
      <c r="AZ7" s="200"/>
      <c r="BA7" s="192" t="str">
        <f>TEXT(DATE(PARAMETRES!$D$2,1,BA5),"jjj")</f>
        <v>lun</v>
      </c>
      <c r="BB7" s="193"/>
      <c r="BC7" s="192" t="str">
        <f>TEXT(DATE(PARAMETRES!$D$2,1,BC5),"jjj")</f>
        <v>mar</v>
      </c>
      <c r="BD7" s="193"/>
      <c r="BE7" s="192" t="str">
        <f>TEXT(DATE(PARAMETRES!$D$2,1,BE5),"jjj")</f>
        <v>mer</v>
      </c>
      <c r="BF7" s="193"/>
      <c r="BG7" s="192" t="str">
        <f>TEXT(DATE(PARAMETRES!$D$2,1,BG5),"jjj")</f>
        <v>jeu</v>
      </c>
      <c r="BH7" s="193"/>
      <c r="BI7" s="192" t="str">
        <f>TEXT(DATE(PARAMETRES!$D$2,1,BI5),"jjj")</f>
        <v>ven</v>
      </c>
      <c r="BJ7" s="193"/>
      <c r="BK7" s="192" t="str">
        <f>TEXT(DATE(PARAMETRES!$D$2,1,BK5),"jjj")</f>
        <v>sam</v>
      </c>
      <c r="BL7" s="193"/>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5"/>
      <c r="BL14" s="116"/>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5"/>
      <c r="BL15" s="116"/>
    </row>
    <row r="16" spans="1:64"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5"/>
      <c r="BL16" s="116"/>
    </row>
    <row r="17" spans="1:64"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5"/>
      <c r="BL17" s="116"/>
    </row>
    <row r="18" spans="1:64"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5"/>
      <c r="BL18" s="116"/>
    </row>
    <row r="19" spans="1:64"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c r="BK21" s="115"/>
      <c r="BL21" s="116"/>
    </row>
    <row r="22" spans="1:64"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c r="BK24" s="115"/>
      <c r="BL24" s="116"/>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t="str">
        <f>IF(OR(WEEKDAY(C$6,2)&gt;5,COUNTIF(PARAMETRES!$G:$G,C$6)&gt;0),"",SUM(C29:D35))</f>
        <v/>
      </c>
      <c r="D36" s="213"/>
      <c r="E36" s="212">
        <f>IF(OR(WEEKDAY(E$6,2)&gt;5,COUNTIF(PARAMETRES!$G:$G,E$6)&gt;0),"",SUM(E29:F35))</f>
        <v>0</v>
      </c>
      <c r="F36" s="213"/>
      <c r="G36" s="212" t="str">
        <f>IF(OR(WEEKDAY(G$6,2)&gt;5,COUNTIF(PARAMETRES!$G:$G,G$6)&gt;0),"",SUM(G29:H35))</f>
        <v/>
      </c>
      <c r="H36" s="213"/>
      <c r="I36" s="212" t="str">
        <f>IF(OR(WEEKDAY(I$6,2)&gt;5,COUNTIF(PARAMETRES!$G:$G,I$6)&gt;0),"",SUM(I29:J35))</f>
        <v/>
      </c>
      <c r="J36" s="213"/>
      <c r="K36" s="212">
        <f>IF(OR(WEEKDAY(K$6,2)&gt;5,COUNTIF(PARAMETRES!$G:$G,K$6)&gt;0),"",SUM(K29:L35))</f>
        <v>0</v>
      </c>
      <c r="L36" s="213"/>
      <c r="M36" s="212">
        <f>IF(OR(WEEKDAY(M$6,2)&gt;5,COUNTIF(PARAMETRES!$G:$G,M$6)&gt;0),"",SUM(M29:N35))</f>
        <v>0</v>
      </c>
      <c r="N36" s="213"/>
      <c r="O36" s="212">
        <f>IF(OR(WEEKDAY(O$6,2)&gt;5,COUNTIF(PARAMETRES!$G:$G,O$6)&gt;0),"",SUM(O29:P35))</f>
        <v>0</v>
      </c>
      <c r="P36" s="213"/>
      <c r="Q36" s="212">
        <f>IF(OR(WEEKDAY(Q$6,2)&gt;5,COUNTIF(PARAMETRES!$G:$G,Q$6)&gt;0),"",SUM(Q29:R35))</f>
        <v>0</v>
      </c>
      <c r="R36" s="213"/>
      <c r="S36" s="212">
        <f>IF(OR(WEEKDAY(S$6,2)&gt;5,COUNTIF(PARAMETRES!$G:$G,S$6)&gt;0),"",SUM(S29:T35))</f>
        <v>0</v>
      </c>
      <c r="T36" s="213"/>
      <c r="U36" s="212" t="str">
        <f>IF(OR(WEEKDAY(U$6,2)&gt;5,COUNTIF(PARAMETRES!$G:$G,U$6)&gt;0),"",SUM(U29:V35))</f>
        <v/>
      </c>
      <c r="V36" s="213"/>
      <c r="W36" s="212" t="str">
        <f>IF(OR(WEEKDAY(W$6,2)&gt;5,COUNTIF(PARAMETRES!$G:$G,W$6)&gt;0),"",SUM(W29:X35))</f>
        <v/>
      </c>
      <c r="X36" s="213"/>
      <c r="Y36" s="212">
        <f>IF(OR(WEEKDAY(Y$6,2)&gt;5,COUNTIF(PARAMETRES!$G:$G,Y$6)&gt;0),"",SUM(Y29:Z35))</f>
        <v>0</v>
      </c>
      <c r="Z36" s="213"/>
      <c r="AA36" s="212">
        <f>IF(OR(WEEKDAY(AA$6,2)&gt;5,COUNTIF(PARAMETRES!$G:$G,AA$6)&gt;0),"",SUM(AA29:AB35))</f>
        <v>0</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t="str">
        <f>IF(OR(WEEKDAY(AI$6,2)&gt;5,COUNTIF(PARAMETRES!$G:$G,AI$6)&gt;0),"",SUM(AI29:AJ35))</f>
        <v/>
      </c>
      <c r="AJ36" s="213"/>
      <c r="AK36" s="212" t="str">
        <f>IF(OR(WEEKDAY(AK$6,2)&gt;5,COUNTIF(PARAMETRES!$G:$G,AK$6)&gt;0),"",SUM(AK29:AL35))</f>
        <v/>
      </c>
      <c r="AL36" s="213"/>
      <c r="AM36" s="212">
        <f>IF(OR(WEEKDAY(AM$6,2)&gt;5,COUNTIF(PARAMETRES!$G:$G,AM$6)&gt;0),"",SUM(AM29:AN35))</f>
        <v>0</v>
      </c>
      <c r="AN36" s="213"/>
      <c r="AO36" s="212">
        <f>IF(OR(WEEKDAY(AO$6,2)&gt;5,COUNTIF(PARAMETRES!$G:$G,AO$6)&gt;0),"",SUM(AO29:AP35))</f>
        <v>0</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t="str">
        <f>IF(OR(WEEKDAY(AW$6,2)&gt;5,COUNTIF(PARAMETRES!$G:$G,AW$6)&gt;0),"",SUM(AW29:AX35))</f>
        <v/>
      </c>
      <c r="AX36" s="213"/>
      <c r="AY36" s="212" t="str">
        <f>IF(OR(WEEKDAY(AY$6,2)&gt;5,COUNTIF(PARAMETRES!$G:$G,AY$6)&gt;0),"",SUM(AY29:AZ35))</f>
        <v/>
      </c>
      <c r="AZ36" s="213"/>
      <c r="BA36" s="212">
        <f>IF(OR(WEEKDAY(BA$6,2)&gt;5,COUNTIF(PARAMETRES!$G:$G,BA$6)&gt;0),"",SUM(BA29:BB35))</f>
        <v>0</v>
      </c>
      <c r="BB36" s="213"/>
      <c r="BC36" s="212">
        <f>IF(OR(WEEKDAY(BC$6,2)&gt;5,COUNTIF(PARAMETRES!$G:$G,BC$6)&gt;0),"",SUM(BC29:BD35))</f>
        <v>0</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c r="BK36" s="212" t="str">
        <f>IF(OR(WEEKDAY(BK$6,2)&gt;5,COUNTIF(PARAMETRES!$G:$G,BK$6)&gt;0),"",SUM(BK29:BL35))</f>
        <v/>
      </c>
      <c r="BL36" s="213"/>
    </row>
    <row r="37" spans="1:64">
      <c r="A37" s="188" t="s">
        <v>27</v>
      </c>
      <c r="B37" s="189"/>
      <c r="C37" s="218" t="str">
        <f>IF(OR(WEEKDAY(C$6,2)&gt;5,COUNTIF(PARAMETRES!$G:$G,C$6)&gt;0),"",IFERROR(1-(C36/COUNTA($A$9:$A$28)),0)
)</f>
        <v/>
      </c>
      <c r="D37" s="219"/>
      <c r="E37" s="218">
        <f>IF(OR(WEEKDAY(E$6,2)&gt;5,COUNTIF(PARAMETRES!$G:$G,E$6)&gt;0),"",IFERROR(1-(E36/COUNTA($A$9:$A$28)),0)
)</f>
        <v>0</v>
      </c>
      <c r="F37" s="219"/>
      <c r="G37" s="218" t="str">
        <f>IF(OR(WEEKDAY(G$6,2)&gt;5,COUNTIF(PARAMETRES!$G:$G,G$6)&gt;0),"",IFERROR(1-(G36/COUNTA($A$9:$A$28)),0)
)</f>
        <v/>
      </c>
      <c r="H37" s="219"/>
      <c r="I37" s="218" t="str">
        <f>IF(OR(WEEKDAY(I$6,2)&gt;5,COUNTIF(PARAMETRES!$G:$G,I$6)&gt;0),"",IFERROR(1-(I36/COUNTA($A$9:$A$28)),0)
)</f>
        <v/>
      </c>
      <c r="J37" s="219"/>
      <c r="K37" s="218">
        <f>IF(OR(WEEKDAY(K$6,2)&gt;5,COUNTIF(PARAMETRES!$G:$G,K$6)&gt;0),"",IFERROR(1-(K36/COUNTA($A$9:$A$28)),0)
)</f>
        <v>0</v>
      </c>
      <c r="L37" s="219"/>
      <c r="M37" s="218">
        <f>IF(OR(WEEKDAY(M$6,2)&gt;5,COUNTIF(PARAMETRES!$G:$G,M$6)&gt;0),"",IFERROR(1-(M36/COUNTA($A$9:$A$28)),0)
)</f>
        <v>0</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t="str">
        <f>IF(OR(WEEKDAY(U$6,2)&gt;5,COUNTIF(PARAMETRES!$G:$G,U$6)&gt;0),"",IFERROR(1-(U36/COUNTA($A$9:$A$28)),0)
)</f>
        <v/>
      </c>
      <c r="V37" s="219"/>
      <c r="W37" s="218" t="str">
        <f>IF(OR(WEEKDAY(W$6,2)&gt;5,COUNTIF(PARAMETRES!$G:$G,W$6)&gt;0),"",IFERROR(1-(W36/COUNTA($A$9:$A$28)),0)
)</f>
        <v/>
      </c>
      <c r="X37" s="219"/>
      <c r="Y37" s="218">
        <f>IF(OR(WEEKDAY(Y$6,2)&gt;5,COUNTIF(PARAMETRES!$G:$G,Y$6)&gt;0),"",IFERROR(1-(Y36/COUNTA($A$9:$A$28)),0)
)</f>
        <v>0</v>
      </c>
      <c r="Z37" s="219"/>
      <c r="AA37" s="218">
        <f>IF(OR(WEEKDAY(AA$6,2)&gt;5,COUNTIF(PARAMETRES!$G:$G,AA$6)&gt;0),"",IFERROR(1-(AA36/COUNTA($A$9:$A$28)),0)
)</f>
        <v>0</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t="str">
        <f>IF(OR(WEEKDAY(AI$6,2)&gt;5,COUNTIF(PARAMETRES!$G:$G,AI$6)&gt;0),"",IFERROR(1-(AI36/COUNTA($A$9:$A$28)),0)
)</f>
        <v/>
      </c>
      <c r="AJ37" s="219"/>
      <c r="AK37" s="218" t="str">
        <f>IF(OR(WEEKDAY(AK$6,2)&gt;5,COUNTIF(PARAMETRES!$G:$G,AK$6)&gt;0),"",IFERROR(1-(AK36/COUNTA($A$9:$A$28)),0)
)</f>
        <v/>
      </c>
      <c r="AL37" s="219"/>
      <c r="AM37" s="218">
        <f>IF(OR(WEEKDAY(AM$6,2)&gt;5,COUNTIF(PARAMETRES!$G:$G,AM$6)&gt;0),"",IFERROR(1-(AM36/COUNTA($A$9:$A$28)),0)
)</f>
        <v>0</v>
      </c>
      <c r="AN37" s="219"/>
      <c r="AO37" s="218">
        <f>IF(OR(WEEKDAY(AO$6,2)&gt;5,COUNTIF(PARAMETRES!$G:$G,AO$6)&gt;0),"",IFERROR(1-(AO36/COUNTA($A$9:$A$28)),0)
)</f>
        <v>0</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t="str">
        <f>IF(OR(WEEKDAY(AW$6,2)&gt;5,COUNTIF(PARAMETRES!$G:$G,AW$6)&gt;0),"",IFERROR(1-(AW36/COUNTA($A$9:$A$28)),0)
)</f>
        <v/>
      </c>
      <c r="AX37" s="219"/>
      <c r="AY37" s="218" t="str">
        <f>IF(OR(WEEKDAY(AY$6,2)&gt;5,COUNTIF(PARAMETRES!$G:$G,AY$6)&gt;0),"",IFERROR(1-(AY36/COUNTA($A$9:$A$28)),0)
)</f>
        <v/>
      </c>
      <c r="AZ37" s="219"/>
      <c r="BA37" s="218">
        <f>IF(OR(WEEKDAY(BA$6,2)&gt;5,COUNTIF(PARAMETRES!$G:$G,BA$6)&gt;0),"",IFERROR(1-(BA36/COUNTA($A$9:$A$28)),0)
)</f>
        <v>0</v>
      </c>
      <c r="BB37" s="219"/>
      <c r="BC37" s="218">
        <f>IF(OR(WEEKDAY(BC$6,2)&gt;5,COUNTIF(PARAMETRES!$G:$G,BC$6)&gt;0),"",IFERROR(1-(BC36/COUNTA($A$9:$A$28)),0)
)</f>
        <v>0</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c r="BK37" s="218" t="str">
        <f>IF(OR(WEEKDAY(BK$6,2)&gt;5,COUNTIF(PARAMETRES!$G:$G,BK$6)&gt;0),"",IFERROR(1-(BK36/COUNTA($A$9:$A$28)),0)
)</f>
        <v/>
      </c>
      <c r="BL37" s="219"/>
    </row>
    <row r="38" spans="1:64">
      <c r="B38" s="112"/>
    </row>
  </sheetData>
  <sheetProtection algorithmName="SHA-512" hashValue="EoVEEvp6/pIEy4OQCQzHS2y/TnhT3QllsdMOOHRXLCEJwR+tYBmf/x/QXKozqmDCWvb0n0tGw12RINxQQS5sdw==" saltValue="YT9vuXONp4IzkvaGtG7Sgg==" spinCount="100000" sheet="1" scenarios="1" formatColumns="0" selectLockedCells="1"/>
  <mergeCells count="376">
    <mergeCell ref="U35:V35"/>
    <mergeCell ref="C2:BL2"/>
    <mergeCell ref="K35:L35"/>
    <mergeCell ref="M35:N35"/>
    <mergeCell ref="O35:P35"/>
    <mergeCell ref="Q35:R35"/>
    <mergeCell ref="S35:T35"/>
    <mergeCell ref="BI35:BJ35"/>
    <mergeCell ref="BK35:BL35"/>
    <mergeCell ref="C34:D34"/>
    <mergeCell ref="E34:F34"/>
    <mergeCell ref="G34:H34"/>
    <mergeCell ref="I34:J34"/>
    <mergeCell ref="K34:L34"/>
    <mergeCell ref="M34:N34"/>
    <mergeCell ref="O34:P34"/>
    <mergeCell ref="Q34:R34"/>
    <mergeCell ref="S34:T34"/>
    <mergeCell ref="U34:V34"/>
    <mergeCell ref="C35:D35"/>
    <mergeCell ref="E35:F35"/>
    <mergeCell ref="G35:H35"/>
    <mergeCell ref="I35:J35"/>
    <mergeCell ref="AY35:AZ35"/>
    <mergeCell ref="BA35:BB35"/>
    <mergeCell ref="BC35:BD35"/>
    <mergeCell ref="BE35:BF35"/>
    <mergeCell ref="BG35:BH35"/>
    <mergeCell ref="BI34:BJ34"/>
    <mergeCell ref="BK34:BL34"/>
    <mergeCell ref="W35:X35"/>
    <mergeCell ref="Y35:Z35"/>
    <mergeCell ref="AA35:AB35"/>
    <mergeCell ref="AC35:AD35"/>
    <mergeCell ref="AE35:AF35"/>
    <mergeCell ref="AG35:AH35"/>
    <mergeCell ref="AI35:AJ35"/>
    <mergeCell ref="AK35:AL35"/>
    <mergeCell ref="AM35:AN35"/>
    <mergeCell ref="AO35:AP35"/>
    <mergeCell ref="AQ35:AR35"/>
    <mergeCell ref="AS35:AT35"/>
    <mergeCell ref="AU35:AV35"/>
    <mergeCell ref="AW35:AX35"/>
    <mergeCell ref="AY34:AZ34"/>
    <mergeCell ref="BA34:BB34"/>
    <mergeCell ref="BC34:BD34"/>
    <mergeCell ref="BE34:BF34"/>
    <mergeCell ref="BG34:BH34"/>
    <mergeCell ref="BI33:BJ33"/>
    <mergeCell ref="BK33:BL33"/>
    <mergeCell ref="W34:X34"/>
    <mergeCell ref="Y34:Z34"/>
    <mergeCell ref="AA34:AB34"/>
    <mergeCell ref="AC34:AD34"/>
    <mergeCell ref="AE34:AF34"/>
    <mergeCell ref="AG34:AH34"/>
    <mergeCell ref="AI34:AJ34"/>
    <mergeCell ref="AK34:AL34"/>
    <mergeCell ref="AM34:AN34"/>
    <mergeCell ref="AO34:AP34"/>
    <mergeCell ref="AQ34:AR34"/>
    <mergeCell ref="AS34:AT34"/>
    <mergeCell ref="AU34:AV34"/>
    <mergeCell ref="AW34:AX34"/>
    <mergeCell ref="AY33:AZ33"/>
    <mergeCell ref="BA33:BB33"/>
    <mergeCell ref="BC33:BD33"/>
    <mergeCell ref="BE33:BF33"/>
    <mergeCell ref="BG33:BH33"/>
    <mergeCell ref="AO33:AP33"/>
    <mergeCell ref="AQ33:AR33"/>
    <mergeCell ref="AS33:AT33"/>
    <mergeCell ref="AU33:AV33"/>
    <mergeCell ref="AW33:AX33"/>
    <mergeCell ref="AE33:AF33"/>
    <mergeCell ref="AG33:AH33"/>
    <mergeCell ref="AI33:AJ33"/>
    <mergeCell ref="AK33:AL33"/>
    <mergeCell ref="AM33:AN33"/>
    <mergeCell ref="BI32:BJ32"/>
    <mergeCell ref="AW32:AX32"/>
    <mergeCell ref="AE32:AF32"/>
    <mergeCell ref="AG32:AH32"/>
    <mergeCell ref="AI32:AJ32"/>
    <mergeCell ref="AK32:AL32"/>
    <mergeCell ref="AM32:AN32"/>
    <mergeCell ref="BK32:BL32"/>
    <mergeCell ref="C33:D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AY32:AZ32"/>
    <mergeCell ref="BA32:BB32"/>
    <mergeCell ref="BC32:BD32"/>
    <mergeCell ref="BE32:BF32"/>
    <mergeCell ref="BG32:BH32"/>
    <mergeCell ref="AO32:AP32"/>
    <mergeCell ref="AQ32:AR32"/>
    <mergeCell ref="AS32:AT32"/>
    <mergeCell ref="AU32:AV32"/>
    <mergeCell ref="BI37:BJ37"/>
    <mergeCell ref="BK37:BL37"/>
    <mergeCell ref="C32:D32"/>
    <mergeCell ref="E32:F32"/>
    <mergeCell ref="G32:H32"/>
    <mergeCell ref="I32:J32"/>
    <mergeCell ref="K32:L32"/>
    <mergeCell ref="M32:N32"/>
    <mergeCell ref="O32:P32"/>
    <mergeCell ref="Q32:R32"/>
    <mergeCell ref="S32:T32"/>
    <mergeCell ref="U32:V32"/>
    <mergeCell ref="W32:X32"/>
    <mergeCell ref="Y32:Z32"/>
    <mergeCell ref="AA32:AB32"/>
    <mergeCell ref="AC32:AD32"/>
    <mergeCell ref="AY37:AZ37"/>
    <mergeCell ref="BA37:BB37"/>
    <mergeCell ref="BC37:BD37"/>
    <mergeCell ref="BE37:BF37"/>
    <mergeCell ref="BG37:BH37"/>
    <mergeCell ref="AO37:AP37"/>
    <mergeCell ref="AQ37:AR37"/>
    <mergeCell ref="AS37:AT37"/>
    <mergeCell ref="AU37:AV37"/>
    <mergeCell ref="AW37:AX37"/>
    <mergeCell ref="AE37:AF37"/>
    <mergeCell ref="AG37:AH37"/>
    <mergeCell ref="AI37:AJ37"/>
    <mergeCell ref="AK37:AL37"/>
    <mergeCell ref="AM37:AN37"/>
    <mergeCell ref="BI4:BJ4"/>
    <mergeCell ref="BK4:BL4"/>
    <mergeCell ref="BG4:BH4"/>
    <mergeCell ref="BK36:BL36"/>
    <mergeCell ref="BG36:BH36"/>
    <mergeCell ref="BI36:BJ36"/>
    <mergeCell ref="AU36:AV36"/>
    <mergeCell ref="AW36:AX36"/>
    <mergeCell ref="AY36:AZ36"/>
    <mergeCell ref="AG36:AH36"/>
    <mergeCell ref="AI36:AJ36"/>
    <mergeCell ref="AK36:AL36"/>
    <mergeCell ref="AM36:AN36"/>
    <mergeCell ref="AO36:AP36"/>
    <mergeCell ref="BK29:BL29"/>
    <mergeCell ref="BG29:BH29"/>
    <mergeCell ref="BI29:BJ29"/>
    <mergeCell ref="C37:D37"/>
    <mergeCell ref="E37:F37"/>
    <mergeCell ref="G37:H37"/>
    <mergeCell ref="I37:J37"/>
    <mergeCell ref="K37:L37"/>
    <mergeCell ref="M37:N37"/>
    <mergeCell ref="O37:P37"/>
    <mergeCell ref="Q37:R37"/>
    <mergeCell ref="S37:T37"/>
    <mergeCell ref="U37:V37"/>
    <mergeCell ref="W37:X37"/>
    <mergeCell ref="Y37:Z37"/>
    <mergeCell ref="AA37:AB37"/>
    <mergeCell ref="AC37:AD37"/>
    <mergeCell ref="AY4:AZ4"/>
    <mergeCell ref="BA4:BB4"/>
    <mergeCell ref="BC4:BD4"/>
    <mergeCell ref="BE4:BF4"/>
    <mergeCell ref="AO4:AP4"/>
    <mergeCell ref="AQ4:AR4"/>
    <mergeCell ref="AS4:AT4"/>
    <mergeCell ref="AU4:AV4"/>
    <mergeCell ref="AW4:AX4"/>
    <mergeCell ref="AE4:AF4"/>
    <mergeCell ref="AG4:AH4"/>
    <mergeCell ref="AI4:AJ4"/>
    <mergeCell ref="AK4:AL4"/>
    <mergeCell ref="AM4:AN4"/>
    <mergeCell ref="BA36:BB36"/>
    <mergeCell ref="BC36:BD36"/>
    <mergeCell ref="BE36:BF36"/>
    <mergeCell ref="AQ36:AR36"/>
    <mergeCell ref="AS36:AT36"/>
    <mergeCell ref="A1:BL1"/>
    <mergeCell ref="C4:D4"/>
    <mergeCell ref="E4:F4"/>
    <mergeCell ref="G4:H4"/>
    <mergeCell ref="I4:J4"/>
    <mergeCell ref="K4:L4"/>
    <mergeCell ref="M4:N4"/>
    <mergeCell ref="O4:P4"/>
    <mergeCell ref="Q4:R4"/>
    <mergeCell ref="S4:T4"/>
    <mergeCell ref="U4:V4"/>
    <mergeCell ref="W4:X4"/>
    <mergeCell ref="Y4:Z4"/>
    <mergeCell ref="AA4:AB4"/>
    <mergeCell ref="AC4:AD4"/>
    <mergeCell ref="C36:D36"/>
    <mergeCell ref="E36:F36"/>
    <mergeCell ref="G36:H36"/>
    <mergeCell ref="I36:J36"/>
    <mergeCell ref="K36:L36"/>
    <mergeCell ref="M36:N36"/>
    <mergeCell ref="O36:P36"/>
    <mergeCell ref="Q36:R36"/>
    <mergeCell ref="S36:T36"/>
    <mergeCell ref="U36:V36"/>
    <mergeCell ref="W36:X36"/>
    <mergeCell ref="Y36:Z36"/>
    <mergeCell ref="AA36:AB36"/>
    <mergeCell ref="AC36:AD36"/>
    <mergeCell ref="AE36:AF36"/>
    <mergeCell ref="BA29:BB29"/>
    <mergeCell ref="BC29:BD29"/>
    <mergeCell ref="BE29:BF29"/>
    <mergeCell ref="AQ29:AR29"/>
    <mergeCell ref="AS29:AT29"/>
    <mergeCell ref="AU29:AV29"/>
    <mergeCell ref="AW29:AX29"/>
    <mergeCell ref="AY29:AZ29"/>
    <mergeCell ref="AG29:AH29"/>
    <mergeCell ref="AI29:AJ29"/>
    <mergeCell ref="AK29:AL29"/>
    <mergeCell ref="AM29:AN29"/>
    <mergeCell ref="AO29:AP29"/>
    <mergeCell ref="AU31:AV31"/>
    <mergeCell ref="AW31:AX31"/>
    <mergeCell ref="AE31:AF31"/>
    <mergeCell ref="AG31:AH31"/>
    <mergeCell ref="AI31:AJ31"/>
    <mergeCell ref="W29:X29"/>
    <mergeCell ref="Y29:Z29"/>
    <mergeCell ref="AA29:AB29"/>
    <mergeCell ref="AC29:AD29"/>
    <mergeCell ref="AE29:AF29"/>
    <mergeCell ref="AY31:AZ31"/>
    <mergeCell ref="BA31:BB31"/>
    <mergeCell ref="BC31:BD31"/>
    <mergeCell ref="BE31:BF31"/>
    <mergeCell ref="AO31:AP31"/>
    <mergeCell ref="AQ31:AR31"/>
    <mergeCell ref="AS31:AT31"/>
    <mergeCell ref="AE30:AF30"/>
    <mergeCell ref="AG30:AH30"/>
    <mergeCell ref="AI30:AJ30"/>
    <mergeCell ref="AK30:AL30"/>
    <mergeCell ref="AK31:AL31"/>
    <mergeCell ref="AM31:AN31"/>
    <mergeCell ref="AS30:AT30"/>
    <mergeCell ref="AU30:AV30"/>
    <mergeCell ref="E29:F29"/>
    <mergeCell ref="G29:H29"/>
    <mergeCell ref="I29:J29"/>
    <mergeCell ref="K29:L29"/>
    <mergeCell ref="M29:N29"/>
    <mergeCell ref="O29:P29"/>
    <mergeCell ref="Q29:R29"/>
    <mergeCell ref="S29:T29"/>
    <mergeCell ref="U29:V29"/>
    <mergeCell ref="BK30:BL30"/>
    <mergeCell ref="E31:F31"/>
    <mergeCell ref="G31:H31"/>
    <mergeCell ref="I31:J31"/>
    <mergeCell ref="K31:L31"/>
    <mergeCell ref="M31:N31"/>
    <mergeCell ref="O31:P31"/>
    <mergeCell ref="Q31:R31"/>
    <mergeCell ref="S31:T31"/>
    <mergeCell ref="U31:V31"/>
    <mergeCell ref="W31:X31"/>
    <mergeCell ref="Y31:Z31"/>
    <mergeCell ref="AA31:AB31"/>
    <mergeCell ref="AC31:AD31"/>
    <mergeCell ref="AW30:AX30"/>
    <mergeCell ref="AY30:AZ30"/>
    <mergeCell ref="BA30:BB30"/>
    <mergeCell ref="BC30:BD30"/>
    <mergeCell ref="BE30:BF30"/>
    <mergeCell ref="AM30:AN30"/>
    <mergeCell ref="BI31:BJ31"/>
    <mergeCell ref="BK31:BL31"/>
    <mergeCell ref="BG31:BH31"/>
    <mergeCell ref="AC30:AD30"/>
    <mergeCell ref="BG30:BH30"/>
    <mergeCell ref="BI30:BJ30"/>
    <mergeCell ref="C31:D31"/>
    <mergeCell ref="C30:D30"/>
    <mergeCell ref="E30:F30"/>
    <mergeCell ref="G30:H30"/>
    <mergeCell ref="G7:H7"/>
    <mergeCell ref="BA7:BB7"/>
    <mergeCell ref="BC7:BD7"/>
    <mergeCell ref="M7:N7"/>
    <mergeCell ref="AU7:AV7"/>
    <mergeCell ref="O7:P7"/>
    <mergeCell ref="S30:T30"/>
    <mergeCell ref="U30:V30"/>
    <mergeCell ref="W30:X30"/>
    <mergeCell ref="Y30:Z30"/>
    <mergeCell ref="AA30:AB30"/>
    <mergeCell ref="I30:J30"/>
    <mergeCell ref="K30:L30"/>
    <mergeCell ref="M30:N30"/>
    <mergeCell ref="O30:P30"/>
    <mergeCell ref="Q30:R30"/>
    <mergeCell ref="AO30:AP30"/>
    <mergeCell ref="AQ30:AR30"/>
    <mergeCell ref="AY5:AZ5"/>
    <mergeCell ref="BI5:BJ5"/>
    <mergeCell ref="K7:L7"/>
    <mergeCell ref="I5:J5"/>
    <mergeCell ref="BE7:BF7"/>
    <mergeCell ref="BI7:BJ7"/>
    <mergeCell ref="AS5:AT5"/>
    <mergeCell ref="AU5:AV5"/>
    <mergeCell ref="Y7:Z7"/>
    <mergeCell ref="AA7:AB7"/>
    <mergeCell ref="BG7:BH7"/>
    <mergeCell ref="AI5:AJ5"/>
    <mergeCell ref="AO5:AP5"/>
    <mergeCell ref="AC5:AD5"/>
    <mergeCell ref="AQ7:AR7"/>
    <mergeCell ref="U5:V5"/>
    <mergeCell ref="E5:F5"/>
    <mergeCell ref="AG7:AH7"/>
    <mergeCell ref="Y5:Z5"/>
    <mergeCell ref="AA5:AB5"/>
    <mergeCell ref="C7:D7"/>
    <mergeCell ref="E7:F7"/>
    <mergeCell ref="I7:J7"/>
    <mergeCell ref="K5:L5"/>
    <mergeCell ref="M5:N5"/>
    <mergeCell ref="AE5:AF5"/>
    <mergeCell ref="U7:V7"/>
    <mergeCell ref="O5:P5"/>
    <mergeCell ref="W7:X7"/>
    <mergeCell ref="Q7:R7"/>
    <mergeCell ref="C5:D5"/>
    <mergeCell ref="AG5:AH5"/>
    <mergeCell ref="W5:X5"/>
    <mergeCell ref="G5:H5"/>
    <mergeCell ref="Q5:R5"/>
    <mergeCell ref="A37:B37"/>
    <mergeCell ref="A36:B36"/>
    <mergeCell ref="BK7:BL7"/>
    <mergeCell ref="S7:T7"/>
    <mergeCell ref="C29:D29"/>
    <mergeCell ref="BK5:BL5"/>
    <mergeCell ref="AC7:AD7"/>
    <mergeCell ref="AE7:AF7"/>
    <mergeCell ref="AQ5:AR5"/>
    <mergeCell ref="AW5:AX5"/>
    <mergeCell ref="AY7:AZ7"/>
    <mergeCell ref="AW7:AX7"/>
    <mergeCell ref="AI7:AJ7"/>
    <mergeCell ref="AO7:AP7"/>
    <mergeCell ref="BG5:BH5"/>
    <mergeCell ref="AS7:AT7"/>
    <mergeCell ref="AK7:AL7"/>
    <mergeCell ref="AM7:AN7"/>
    <mergeCell ref="AK5:AL5"/>
    <mergeCell ref="AM5:AN5"/>
    <mergeCell ref="BA5:BB5"/>
    <mergeCell ref="BC5:BD5"/>
    <mergeCell ref="BE5:BF5"/>
    <mergeCell ref="S5:T5"/>
  </mergeCells>
  <conditionalFormatting sqref="C4:BL4">
    <cfRule type="expression" dxfId="121" priority="8017">
      <formula>C$4&lt;&gt;""</formula>
    </cfRule>
  </conditionalFormatting>
  <conditionalFormatting sqref="C9:BL28">
    <cfRule type="expression" dxfId="120" priority="559">
      <formula>$A9=""</formula>
    </cfRule>
    <cfRule type="cellIs" dxfId="119" priority="561" operator="equal">
      <formula>$B$29</formula>
    </cfRule>
    <cfRule type="cellIs" dxfId="118" priority="562" operator="equal">
      <formula>$B$30</formula>
    </cfRule>
    <cfRule type="cellIs" dxfId="117" priority="563" operator="equal">
      <formula>$B$31</formula>
    </cfRule>
    <cfRule type="cellIs" dxfId="116" priority="564" operator="equal">
      <formula>$B$32</formula>
    </cfRule>
    <cfRule type="cellIs" dxfId="115" priority="565" operator="equal">
      <formula>$B$33</formula>
    </cfRule>
    <cfRule type="cellIs" dxfId="114" priority="566" operator="equal">
      <formula>$B$34</formula>
    </cfRule>
    <cfRule type="cellIs" dxfId="113" priority="567"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60" id="{047CFB81-24F0-4860-953F-985632D09CE9}">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BH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0" ht="31.2" customHeight="1">
      <c r="A1" s="214" t="str">
        <f>"PLANNING ABSENCES FÉVRIER "&amp;PARAMETRES!D2</f>
        <v>PLANNING ABSENCES FÉVRIER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row>
    <row r="2" spans="1:60"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row>
    <row r="3" spans="1:60">
      <c r="C3" s="78"/>
      <c r="D3" s="78"/>
      <c r="E3" s="79"/>
      <c r="G3" s="79"/>
      <c r="H3" s="79"/>
      <c r="I3" s="79"/>
      <c r="J3" s="79"/>
      <c r="K3" s="79"/>
      <c r="L3" s="79"/>
      <c r="M3" s="79"/>
      <c r="N3" s="79"/>
      <c r="O3" s="79"/>
      <c r="P3" s="79"/>
      <c r="Q3" s="79"/>
      <c r="U3" s="80"/>
    </row>
    <row r="4" spans="1:60" s="81" customFormat="1">
      <c r="B4" s="82" t="s">
        <v>28</v>
      </c>
      <c r="C4" s="215">
        <f>_xlfn.ISOWEEKNUM(DATE(PARAMETRES!$D$2,2,C5))</f>
        <v>5</v>
      </c>
      <c r="D4" s="216"/>
      <c r="E4" s="216">
        <f>IF(WEEKDAY(DATE(PARAMETRES!$D$2,2,E5),2)=1,_xlfn.ISOWEEKNUM(DATE(PARAMETRES!$D$2,2,E5)),"")</f>
        <v>6</v>
      </c>
      <c r="F4" s="216"/>
      <c r="G4" s="216" t="str">
        <f>IF(WEEKDAY(DATE(PARAMETRES!$D$2,2,G5),2)=1,_xlfn.ISOWEEKNUM(DATE(PARAMETRES!$D$2,2,G5)),"")</f>
        <v/>
      </c>
      <c r="H4" s="216"/>
      <c r="I4" s="216" t="str">
        <f>IF(WEEKDAY(DATE(PARAMETRES!$D$2,2,I5),2)=1,_xlfn.ISOWEEKNUM(DATE(PARAMETRES!$D$2,2,I5)),"")</f>
        <v/>
      </c>
      <c r="J4" s="216"/>
      <c r="K4" s="216" t="str">
        <f>IF(WEEKDAY(DATE(PARAMETRES!$D$2,2,K5),2)=1,_xlfn.ISOWEEKNUM(DATE(PARAMETRES!$D$2,2,K5)),"")</f>
        <v/>
      </c>
      <c r="L4" s="216"/>
      <c r="M4" s="216" t="str">
        <f>IF(WEEKDAY(DATE(PARAMETRES!$D$2,2,M5),2)=1,_xlfn.ISOWEEKNUM(DATE(PARAMETRES!$D$2,2,M5)),"")</f>
        <v/>
      </c>
      <c r="N4" s="216"/>
      <c r="O4" s="216" t="str">
        <f>IF(WEEKDAY(DATE(PARAMETRES!$D$2,2,O5),2)=1,_xlfn.ISOWEEKNUM(DATE(PARAMETRES!$D$2,2,O5)),"")</f>
        <v/>
      </c>
      <c r="P4" s="216"/>
      <c r="Q4" s="216" t="str">
        <f>IF(WEEKDAY(DATE(PARAMETRES!$D$2,2,Q5),2)=1,_xlfn.ISOWEEKNUM(DATE(PARAMETRES!$D$2,2,Q5)),"")</f>
        <v/>
      </c>
      <c r="R4" s="216"/>
      <c r="S4" s="216">
        <f>IF(WEEKDAY(DATE(PARAMETRES!$D$2,2,S5),2)=1,_xlfn.ISOWEEKNUM(DATE(PARAMETRES!$D$2,2,S5)),"")</f>
        <v>7</v>
      </c>
      <c r="T4" s="216"/>
      <c r="U4" s="216" t="str">
        <f>IF(WEEKDAY(DATE(PARAMETRES!$D$2,2,U5),2)=1,_xlfn.ISOWEEKNUM(DATE(PARAMETRES!$D$2,2,U5)),"")</f>
        <v/>
      </c>
      <c r="V4" s="216"/>
      <c r="W4" s="216" t="str">
        <f>IF(WEEKDAY(DATE(PARAMETRES!$D$2,2,W5),2)=1,_xlfn.ISOWEEKNUM(DATE(PARAMETRES!$D$2,2,W5)),"")</f>
        <v/>
      </c>
      <c r="X4" s="216"/>
      <c r="Y4" s="216" t="str">
        <f>IF(WEEKDAY(DATE(PARAMETRES!$D$2,2,Y5),2)=1,_xlfn.ISOWEEKNUM(DATE(PARAMETRES!$D$2,2,Y5)),"")</f>
        <v/>
      </c>
      <c r="Z4" s="216"/>
      <c r="AA4" s="216" t="str">
        <f>IF(WEEKDAY(DATE(PARAMETRES!$D$2,2,AA5),2)=1,_xlfn.ISOWEEKNUM(DATE(PARAMETRES!$D$2,2,AA5)),"")</f>
        <v/>
      </c>
      <c r="AB4" s="216"/>
      <c r="AC4" s="216" t="str">
        <f>IF(WEEKDAY(DATE(PARAMETRES!$D$2,2,AC5),2)=1,_xlfn.ISOWEEKNUM(DATE(PARAMETRES!$D$2,2,AC5)),"")</f>
        <v/>
      </c>
      <c r="AD4" s="216"/>
      <c r="AE4" s="216" t="str">
        <f>IF(WEEKDAY(DATE(PARAMETRES!$D$2,2,AE5),2)=1,_xlfn.ISOWEEKNUM(DATE(PARAMETRES!$D$2,2,AE5)),"")</f>
        <v/>
      </c>
      <c r="AF4" s="216"/>
      <c r="AG4" s="216">
        <f>IF(WEEKDAY(DATE(PARAMETRES!$D$2,2,AG5),2)=1,_xlfn.ISOWEEKNUM(DATE(PARAMETRES!$D$2,2,AG5)),"")</f>
        <v>8</v>
      </c>
      <c r="AH4" s="216"/>
      <c r="AI4" s="216" t="str">
        <f>IF(WEEKDAY(DATE(PARAMETRES!$D$2,2,AI5),2)=1,_xlfn.ISOWEEKNUM(DATE(PARAMETRES!$D$2,2,AI5)),"")</f>
        <v/>
      </c>
      <c r="AJ4" s="216"/>
      <c r="AK4" s="216" t="str">
        <f>IF(WEEKDAY(DATE(PARAMETRES!$D$2,2,AK5),2)=1,_xlfn.ISOWEEKNUM(DATE(PARAMETRES!$D$2,2,AK5)),"")</f>
        <v/>
      </c>
      <c r="AL4" s="216"/>
      <c r="AM4" s="216" t="str">
        <f>IF(WEEKDAY(DATE(PARAMETRES!$D$2,2,AM5),2)=1,_xlfn.ISOWEEKNUM(DATE(PARAMETRES!$D$2,2,AM5)),"")</f>
        <v/>
      </c>
      <c r="AN4" s="216"/>
      <c r="AO4" s="216" t="str">
        <f>IF(WEEKDAY(DATE(PARAMETRES!$D$2,2,AO5),2)=1,_xlfn.ISOWEEKNUM(DATE(PARAMETRES!$D$2,2,AO5)),"")</f>
        <v/>
      </c>
      <c r="AP4" s="216"/>
      <c r="AQ4" s="216" t="str">
        <f>IF(WEEKDAY(DATE(PARAMETRES!$D$2,2,AQ5),2)=1,_xlfn.ISOWEEKNUM(DATE(PARAMETRES!$D$2,2,AQ5)),"")</f>
        <v/>
      </c>
      <c r="AR4" s="216"/>
      <c r="AS4" s="216" t="str">
        <f>IF(WEEKDAY(DATE(PARAMETRES!$D$2,2,AS5),2)=1,_xlfn.ISOWEEKNUM(DATE(PARAMETRES!$D$2,2,AS5)),"")</f>
        <v/>
      </c>
      <c r="AT4" s="216"/>
      <c r="AU4" s="216">
        <f>IF(WEEKDAY(DATE(PARAMETRES!$D$2,2,AU5),2)=1,_xlfn.ISOWEEKNUM(DATE(PARAMETRES!$D$2,2,AU5)),"")</f>
        <v>9</v>
      </c>
      <c r="AV4" s="216"/>
      <c r="AW4" s="216" t="str">
        <f>IF(WEEKDAY(DATE(PARAMETRES!$D$2,2,AW5),2)=1,_xlfn.ISOWEEKNUM(DATE(PARAMETRES!$D$2,2,AW5)),"")</f>
        <v/>
      </c>
      <c r="AX4" s="216"/>
      <c r="AY4" s="216" t="str">
        <f>IF(WEEKDAY(DATE(PARAMETRES!$D$2,2,AY5),2)=1,_xlfn.ISOWEEKNUM(DATE(PARAMETRES!$D$2,2,AY5)),"")</f>
        <v/>
      </c>
      <c r="AZ4" s="216"/>
      <c r="BA4" s="216" t="str">
        <f>IF(WEEKDAY(DATE(PARAMETRES!$D$2,2,BA5),2)=1,_xlfn.ISOWEEKNUM(DATE(PARAMETRES!$D$2,2,BA5)),"")</f>
        <v/>
      </c>
      <c r="BB4" s="216"/>
      <c r="BC4" s="216" t="str">
        <f>IF(WEEKDAY(DATE(PARAMETRES!$D$2,2,BC5),2)=1,_xlfn.ISOWEEKNUM(DATE(PARAMETRES!$D$2,2,BC5)),"")</f>
        <v/>
      </c>
      <c r="BD4" s="216"/>
      <c r="BE4" s="216" t="str">
        <f>IF(WEEKDAY(DATE(PARAMETRES!$D$2,2,BE5),2)=1,_xlfn.ISOWEEKNUM(DATE(PARAMETRES!$D$2,2,BE5)),"")</f>
        <v/>
      </c>
      <c r="BF4" s="216"/>
      <c r="BG4" s="216" t="str">
        <f>IF(BG5="","",IF(WEEKDAY(DATE(PARAMETRES!$D$2,2,BG5),2)=1,_xlfn.ISOWEEKNUM(DATE(PARAMETRES!$D$2,2,BG5)),""))</f>
        <v/>
      </c>
      <c r="BH4" s="234"/>
    </row>
    <row r="5" spans="1:60"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232" t="str">
        <f>IF(DAY(DATE(PARAMETRES!D2,3,0))=29,29,"")</f>
        <v/>
      </c>
      <c r="BH5" s="233"/>
    </row>
    <row r="6" spans="1:60" s="83" customFormat="1" hidden="1">
      <c r="B6" s="85"/>
      <c r="C6" s="86">
        <f>DATE(PARAMETRES!$D$2,2,C5)</f>
        <v>46054</v>
      </c>
      <c r="D6" s="86">
        <f>DATE(PARAMETRES!$D$2,2,C5)</f>
        <v>46054</v>
      </c>
      <c r="E6" s="86">
        <f>DATE(PARAMETRES!$D$2,2,E5)</f>
        <v>46055</v>
      </c>
      <c r="F6" s="87">
        <f>DATE(PARAMETRES!$D$2,2,E5)</f>
        <v>46055</v>
      </c>
      <c r="G6" s="86">
        <f>DATE(PARAMETRES!$D$2,2,G5)</f>
        <v>46056</v>
      </c>
      <c r="H6" s="86">
        <f>DATE(PARAMETRES!$D$2,2,G5)</f>
        <v>46056</v>
      </c>
      <c r="I6" s="86">
        <f>DATE(PARAMETRES!$D$2,2,I5)</f>
        <v>46057</v>
      </c>
      <c r="J6" s="87">
        <f>DATE(PARAMETRES!$D$2,2,I5)</f>
        <v>46057</v>
      </c>
      <c r="K6" s="86">
        <f>DATE(PARAMETRES!$D$2,2,K5)</f>
        <v>46058</v>
      </c>
      <c r="L6" s="86">
        <f>DATE(PARAMETRES!$D$2,2,K5)</f>
        <v>46058</v>
      </c>
      <c r="M6" s="86">
        <f>DATE(PARAMETRES!$D$2,2,M5)</f>
        <v>46059</v>
      </c>
      <c r="N6" s="87">
        <f>DATE(PARAMETRES!$D$2,2,M5)</f>
        <v>46059</v>
      </c>
      <c r="O6" s="86">
        <f>DATE(PARAMETRES!$D$2,2,O5)</f>
        <v>46060</v>
      </c>
      <c r="P6" s="86">
        <f>DATE(PARAMETRES!$D$2,2,O5)</f>
        <v>46060</v>
      </c>
      <c r="Q6" s="86">
        <f>DATE(PARAMETRES!$D$2,2,Q5)</f>
        <v>46061</v>
      </c>
      <c r="R6" s="87">
        <f>DATE(PARAMETRES!$D$2,2,Q5)</f>
        <v>46061</v>
      </c>
      <c r="S6" s="86">
        <f>DATE(PARAMETRES!$D$2,2,S5)</f>
        <v>46062</v>
      </c>
      <c r="T6" s="86">
        <f>DATE(PARAMETRES!$D$2,2,S5)</f>
        <v>46062</v>
      </c>
      <c r="U6" s="86">
        <f>DATE(PARAMETRES!$D$2,2,U5)</f>
        <v>46063</v>
      </c>
      <c r="V6" s="87">
        <f>DATE(PARAMETRES!$D$2,2,U5)</f>
        <v>46063</v>
      </c>
      <c r="W6" s="86">
        <f>DATE(PARAMETRES!$D$2,2,W5)</f>
        <v>46064</v>
      </c>
      <c r="X6" s="86">
        <f>DATE(PARAMETRES!$D$2,2,W5)</f>
        <v>46064</v>
      </c>
      <c r="Y6" s="86">
        <f>DATE(PARAMETRES!$D$2,2,Y5)</f>
        <v>46065</v>
      </c>
      <c r="Z6" s="87">
        <f>DATE(PARAMETRES!$D$2,2,Y5)</f>
        <v>46065</v>
      </c>
      <c r="AA6" s="86">
        <f>DATE(PARAMETRES!$D$2,2,AA5)</f>
        <v>46066</v>
      </c>
      <c r="AB6" s="86">
        <f>DATE(PARAMETRES!$D$2,2,AA5)</f>
        <v>46066</v>
      </c>
      <c r="AC6" s="86">
        <f>DATE(PARAMETRES!$D$2,2,AC5)</f>
        <v>46067</v>
      </c>
      <c r="AD6" s="87">
        <f>DATE(PARAMETRES!$D$2,2,AC5)</f>
        <v>46067</v>
      </c>
      <c r="AE6" s="86">
        <f>DATE(PARAMETRES!$D$2,2,AE5)</f>
        <v>46068</v>
      </c>
      <c r="AF6" s="86">
        <f>DATE(PARAMETRES!$D$2,2,AE5)</f>
        <v>46068</v>
      </c>
      <c r="AG6" s="86">
        <f>DATE(PARAMETRES!$D$2,2,AG5)</f>
        <v>46069</v>
      </c>
      <c r="AH6" s="87">
        <f>DATE(PARAMETRES!$D$2,2,AG5)</f>
        <v>46069</v>
      </c>
      <c r="AI6" s="86">
        <f>DATE(PARAMETRES!$D$2,2,AI5)</f>
        <v>46070</v>
      </c>
      <c r="AJ6" s="86">
        <f>DATE(PARAMETRES!$D$2,2,AI5)</f>
        <v>46070</v>
      </c>
      <c r="AK6" s="86">
        <f>DATE(PARAMETRES!$D$2,2,AK5)</f>
        <v>46071</v>
      </c>
      <c r="AL6" s="87">
        <f>DATE(PARAMETRES!$D$2,2,AK5)</f>
        <v>46071</v>
      </c>
      <c r="AM6" s="86">
        <f>DATE(PARAMETRES!$D$2,2,AM5)</f>
        <v>46072</v>
      </c>
      <c r="AN6" s="86">
        <f>DATE(PARAMETRES!$D$2,2,AM5)</f>
        <v>46072</v>
      </c>
      <c r="AO6" s="86">
        <f>DATE(PARAMETRES!$D$2,2,AO5)</f>
        <v>46073</v>
      </c>
      <c r="AP6" s="87">
        <f>DATE(PARAMETRES!$D$2,2,AO5)</f>
        <v>46073</v>
      </c>
      <c r="AQ6" s="86">
        <f>DATE(PARAMETRES!$D$2,2,AQ5)</f>
        <v>46074</v>
      </c>
      <c r="AR6" s="86">
        <f>DATE(PARAMETRES!$D$2,2,AQ5)</f>
        <v>46074</v>
      </c>
      <c r="AS6" s="86">
        <f>DATE(PARAMETRES!$D$2,2,AS5)</f>
        <v>46075</v>
      </c>
      <c r="AT6" s="87">
        <f>DATE(PARAMETRES!$D$2,2,AS5)</f>
        <v>46075</v>
      </c>
      <c r="AU6" s="86">
        <f>DATE(PARAMETRES!$D$2,2,AU5)</f>
        <v>46076</v>
      </c>
      <c r="AV6" s="86">
        <f>DATE(PARAMETRES!$D$2,2,AU5)</f>
        <v>46076</v>
      </c>
      <c r="AW6" s="86">
        <f>DATE(PARAMETRES!$D$2,2,AW5)</f>
        <v>46077</v>
      </c>
      <c r="AX6" s="87">
        <f>DATE(PARAMETRES!$D$2,2,AW5)</f>
        <v>46077</v>
      </c>
      <c r="AY6" s="86">
        <f>DATE(PARAMETRES!$D$2,2,AY5)</f>
        <v>46078</v>
      </c>
      <c r="AZ6" s="86">
        <f>DATE(PARAMETRES!$D$2,2,AY5)</f>
        <v>46078</v>
      </c>
      <c r="BA6" s="86">
        <f>DATE(PARAMETRES!$D$2,2,BA5)</f>
        <v>46079</v>
      </c>
      <c r="BB6" s="87">
        <f>DATE(PARAMETRES!$D$2,2,BA5)</f>
        <v>46079</v>
      </c>
      <c r="BC6" s="86">
        <f>DATE(PARAMETRES!$D$2,2,BC5)</f>
        <v>46080</v>
      </c>
      <c r="BD6" s="86">
        <f>DATE(PARAMETRES!$D$2,2,BC5)</f>
        <v>46080</v>
      </c>
      <c r="BE6" s="86">
        <f>DATE(PARAMETRES!$D$2,2,BE5)</f>
        <v>46081</v>
      </c>
      <c r="BF6" s="87">
        <f>DATE(PARAMETRES!$D$2,2,BE5)</f>
        <v>46081</v>
      </c>
      <c r="BG6" s="86" t="str">
        <f>IFERROR(DATE(PARAMETRES!$D$2,2,BG5),"")</f>
        <v/>
      </c>
      <c r="BH6" s="117" t="str">
        <f>IFERROR(DATE(PARAMETRES!$D$2,2,BG5),"")</f>
        <v/>
      </c>
    </row>
    <row r="7" spans="1:60">
      <c r="C7" s="194" t="str">
        <f>TEXT(DATE(PARAMETRES!$D$2,2,C5),"jjj")</f>
        <v>dim</v>
      </c>
      <c r="D7" s="195"/>
      <c r="E7" s="194" t="str">
        <f>TEXT(DATE(PARAMETRES!$D$2,2,E5),"jjj")</f>
        <v>lun</v>
      </c>
      <c r="F7" s="195"/>
      <c r="G7" s="194" t="str">
        <f>TEXT(DATE(PARAMETRES!$D$2,2,G5),"jjj")</f>
        <v>mar</v>
      </c>
      <c r="H7" s="195"/>
      <c r="I7" s="194" t="str">
        <f>TEXT(DATE(PARAMETRES!$D$2,2,I5),"jjj")</f>
        <v>mer</v>
      </c>
      <c r="J7" s="195"/>
      <c r="K7" s="194" t="str">
        <f>TEXT(DATE(PARAMETRES!$D$2,2,K5),"jjj")</f>
        <v>jeu</v>
      </c>
      <c r="L7" s="195"/>
      <c r="M7" s="194" t="str">
        <f>TEXT(DATE(PARAMETRES!$D$2,2,M5),"jjj")</f>
        <v>ven</v>
      </c>
      <c r="N7" s="195"/>
      <c r="O7" s="194" t="str">
        <f>TEXT(DATE(PARAMETRES!$D$2,2,O5),"jjj")</f>
        <v>sam</v>
      </c>
      <c r="P7" s="195"/>
      <c r="Q7" s="194" t="str">
        <f>TEXT(DATE(PARAMETRES!$D$2,2,Q5),"jjj")</f>
        <v>dim</v>
      </c>
      <c r="R7" s="195"/>
      <c r="S7" s="194" t="str">
        <f>TEXT(DATE(PARAMETRES!$D$2,2,S5),"jjj")</f>
        <v>lun</v>
      </c>
      <c r="T7" s="195"/>
      <c r="U7" s="194" t="str">
        <f>TEXT(DATE(PARAMETRES!$D$2,2,U5),"jjj")</f>
        <v>mar</v>
      </c>
      <c r="V7" s="195"/>
      <c r="W7" s="194" t="str">
        <f>TEXT(DATE(PARAMETRES!$D$2,2,W5),"jjj")</f>
        <v>mer</v>
      </c>
      <c r="X7" s="195"/>
      <c r="Y7" s="194" t="str">
        <f>TEXT(DATE(PARAMETRES!$D$2,2,Y5),"jjj")</f>
        <v>jeu</v>
      </c>
      <c r="Z7" s="195"/>
      <c r="AA7" s="194" t="str">
        <f>TEXT(DATE(PARAMETRES!$D$2,2,AA5),"jjj")</f>
        <v>ven</v>
      </c>
      <c r="AB7" s="195"/>
      <c r="AC7" s="194" t="str">
        <f>TEXT(DATE(PARAMETRES!$D$2,2,AC5),"jjj")</f>
        <v>sam</v>
      </c>
      <c r="AD7" s="195"/>
      <c r="AE7" s="194" t="str">
        <f>TEXT(DATE(PARAMETRES!$D$2,2,AE5),"jjj")</f>
        <v>dim</v>
      </c>
      <c r="AF7" s="195"/>
      <c r="AG7" s="194" t="str">
        <f>TEXT(DATE(PARAMETRES!$D$2,2,AG5),"jjj")</f>
        <v>lun</v>
      </c>
      <c r="AH7" s="195"/>
      <c r="AI7" s="194" t="str">
        <f>TEXT(DATE(PARAMETRES!$D$2,2,AI5),"jjj")</f>
        <v>mar</v>
      </c>
      <c r="AJ7" s="195"/>
      <c r="AK7" s="194" t="str">
        <f>TEXT(DATE(PARAMETRES!$D$2,2,AK5),"jjj")</f>
        <v>mer</v>
      </c>
      <c r="AL7" s="195"/>
      <c r="AM7" s="194" t="str">
        <f>TEXT(DATE(PARAMETRES!$D$2,2,AM5),"jjj")</f>
        <v>jeu</v>
      </c>
      <c r="AN7" s="195"/>
      <c r="AO7" s="194" t="str">
        <f>TEXT(DATE(PARAMETRES!$D$2,2,AO5),"jjj")</f>
        <v>ven</v>
      </c>
      <c r="AP7" s="195"/>
      <c r="AQ7" s="194" t="str">
        <f>TEXT(DATE(PARAMETRES!$D$2,2,AQ5),"jjj")</f>
        <v>sam</v>
      </c>
      <c r="AR7" s="195"/>
      <c r="AS7" s="194" t="str">
        <f>TEXT(DATE(PARAMETRES!$D$2,2,AS5),"jjj")</f>
        <v>dim</v>
      </c>
      <c r="AT7" s="195"/>
      <c r="AU7" s="194" t="str">
        <f>TEXT(DATE(PARAMETRES!$D$2,2,AU5),"jjj")</f>
        <v>lun</v>
      </c>
      <c r="AV7" s="195"/>
      <c r="AW7" s="194" t="str">
        <f>TEXT(DATE(PARAMETRES!$D$2,2,AW5),"jjj")</f>
        <v>mar</v>
      </c>
      <c r="AX7" s="195"/>
      <c r="AY7" s="194" t="str">
        <f>TEXT(DATE(PARAMETRES!$D$2,2,AY5),"jjj")</f>
        <v>mer</v>
      </c>
      <c r="AZ7" s="195"/>
      <c r="BA7" s="194" t="str">
        <f>TEXT(DATE(PARAMETRES!$D$2,2,BA5),"jjj")</f>
        <v>jeu</v>
      </c>
      <c r="BB7" s="195"/>
      <c r="BC7" s="194" t="str">
        <f>TEXT(DATE(PARAMETRES!$D$2,2,BC5),"jjj")</f>
        <v>ven</v>
      </c>
      <c r="BD7" s="195"/>
      <c r="BE7" s="194" t="str">
        <f>TEXT(DATE(PARAMETRES!$D$2,2,BE5),"jjj")</f>
        <v>sam</v>
      </c>
      <c r="BF7" s="195"/>
      <c r="BG7" s="230" t="str">
        <f>IF(BG5="","",TEXT(DATE(PARAMETRES!$D$2,2,BG5),"jjj"))</f>
        <v/>
      </c>
      <c r="BH7" s="231"/>
    </row>
    <row r="8" spans="1:60"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tr">
        <f>IF(BG5="","","AM")</f>
        <v/>
      </c>
      <c r="BH8" s="95" t="str">
        <f>IF(BG5="","","PM")</f>
        <v/>
      </c>
    </row>
    <row r="9" spans="1:60" ht="15.6" thickTop="1" thickBot="1">
      <c r="A9" s="123"/>
      <c r="B9" s="124"/>
      <c r="C9" s="121"/>
      <c r="D9" s="122"/>
      <c r="E9" s="115"/>
      <c r="F9" s="116"/>
      <c r="G9" s="115"/>
      <c r="H9" s="116"/>
      <c r="I9" s="115"/>
      <c r="J9" s="116"/>
      <c r="K9" s="115"/>
      <c r="L9" s="116"/>
      <c r="M9" s="115"/>
      <c r="N9" s="116"/>
      <c r="O9" s="115"/>
      <c r="P9" s="116"/>
      <c r="Q9" s="115"/>
      <c r="R9" s="116"/>
      <c r="S9" s="115"/>
      <c r="T9" s="116"/>
      <c r="U9" s="115"/>
      <c r="V9" s="116"/>
      <c r="W9" s="115"/>
      <c r="X9" s="116"/>
      <c r="Y9" s="115"/>
      <c r="Z9" s="116"/>
      <c r="AA9" s="115"/>
      <c r="AB9" s="116"/>
      <c r="AC9" s="115"/>
      <c r="AD9" s="116"/>
      <c r="AE9" s="115"/>
      <c r="AF9" s="116"/>
      <c r="AG9" s="115"/>
      <c r="AH9" s="116"/>
      <c r="AI9" s="115"/>
      <c r="AJ9" s="116"/>
      <c r="AK9" s="115"/>
      <c r="AL9" s="116"/>
      <c r="AM9" s="115"/>
      <c r="AN9" s="116"/>
      <c r="AO9" s="115"/>
      <c r="AP9" s="116"/>
      <c r="AQ9" s="115"/>
      <c r="AR9" s="116"/>
      <c r="AS9" s="115"/>
      <c r="AT9" s="116"/>
      <c r="AU9" s="115"/>
      <c r="AV9" s="116"/>
      <c r="AW9" s="115"/>
      <c r="AX9" s="116"/>
      <c r="AY9" s="115"/>
      <c r="AZ9" s="116"/>
      <c r="BA9" s="115"/>
      <c r="BB9" s="116"/>
      <c r="BC9" s="115"/>
      <c r="BD9" s="116"/>
      <c r="BE9" s="115"/>
      <c r="BF9" s="116"/>
      <c r="BG9" s="115"/>
      <c r="BH9" s="116"/>
    </row>
    <row r="10" spans="1:60" ht="15.6" thickTop="1" thickBot="1">
      <c r="A10" s="125"/>
      <c r="B10" s="126"/>
      <c r="C10" s="118"/>
      <c r="D10" s="119"/>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row>
    <row r="11" spans="1:60" ht="15.6" thickTop="1" thickBot="1">
      <c r="A11" s="125"/>
      <c r="B11" s="126"/>
      <c r="C11" s="118"/>
      <c r="D11" s="119"/>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row>
    <row r="12" spans="1:60" ht="15.6" thickTop="1" thickBot="1">
      <c r="A12" s="125"/>
      <c r="B12" s="126"/>
      <c r="C12" s="118"/>
      <c r="D12" s="119"/>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row>
    <row r="13" spans="1:60" ht="15.6" thickTop="1" thickBot="1">
      <c r="A13" s="125"/>
      <c r="B13" s="126"/>
      <c r="C13" s="118"/>
      <c r="D13" s="119"/>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row>
    <row r="14" spans="1:60" ht="15.6" thickTop="1" thickBot="1">
      <c r="A14" s="125"/>
      <c r="B14" s="126"/>
      <c r="C14" s="118"/>
      <c r="D14" s="119"/>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row>
    <row r="15" spans="1:60" ht="15.6" thickTop="1" thickBot="1">
      <c r="A15" s="125"/>
      <c r="B15" s="126"/>
      <c r="C15" s="118"/>
      <c r="D15" s="119"/>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row>
    <row r="16" spans="1:60"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row>
    <row r="17" spans="1:60"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row>
    <row r="18" spans="1:60"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row>
    <row r="19" spans="1:60"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row>
    <row r="20" spans="1:60"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row>
    <row r="21" spans="1:60"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row>
    <row r="22" spans="1:60"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row>
    <row r="23" spans="1:60"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row>
    <row r="24" spans="1:60"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row>
    <row r="25" spans="1:60"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row>
    <row r="26" spans="1:60"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row>
    <row r="27" spans="1:60"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row>
    <row r="28" spans="1:60"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row>
    <row r="29" spans="1:60"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row>
    <row r="30" spans="1:60" ht="15" thickBot="1">
      <c r="A30" s="99" t="str">
        <f>IF(PARAMETRES!B3="","",PARAMETRES!B3)</f>
        <v>Maladie</v>
      </c>
      <c r="B30" s="100" t="str">
        <f>IF(PARAMETRES!A3="","",PARAMETRES!A3)</f>
        <v>M</v>
      </c>
      <c r="C30" s="207" t="str">
        <f>IF($A$30="","",IF(COUNTIF(C9:C28,$B$30)/2+(COUNTIF(D9:D28,$B$30)/2)=0,"",COUNTIF(C9:C28,$B$30)/2+(COUNTIF(D9:D28,$B$30)/2)))</f>
        <v/>
      </c>
      <c r="D30" s="208"/>
      <c r="E30" s="207" t="str">
        <f t="shared" ref="E30" si="28">IF($A$30="","",IF(COUNTIF(E9:E28,$B$30)/2+(COUNTIF(F9:F28,$B$30)/2)=0,"",COUNTIF(E9:E28,$B$30)/2+(COUNTIF(F9:F28,$B$30)/2)))</f>
        <v/>
      </c>
      <c r="F30" s="208"/>
      <c r="G30" s="207" t="str">
        <f t="shared" ref="G30" si="29">IF($A$30="","",IF(COUNTIF(G9:G28,$B$30)/2+(COUNTIF(H9:H28,$B$30)/2)=0,"",COUNTIF(G9:G28,$B$30)/2+(COUNTIF(H9:H28,$B$30)/2)))</f>
        <v/>
      </c>
      <c r="H30" s="208"/>
      <c r="I30" s="207" t="str">
        <f t="shared" ref="I30" si="30">IF($A$30="","",IF(COUNTIF(I9:I28,$B$30)/2+(COUNTIF(J9:J28,$B$30)/2)=0,"",COUNTIF(I9:I28,$B$30)/2+(COUNTIF(J9:J28,$B$30)/2)))</f>
        <v/>
      </c>
      <c r="J30" s="208"/>
      <c r="K30" s="207" t="str">
        <f t="shared" ref="K30" si="31">IF($A$30="","",IF(COUNTIF(K9:K28,$B$30)/2+(COUNTIF(L9:L28,$B$30)/2)=0,"",COUNTIF(K9:K28,$B$30)/2+(COUNTIF(L9:L28,$B$30)/2)))</f>
        <v/>
      </c>
      <c r="L30" s="208"/>
      <c r="M30" s="207" t="str">
        <f t="shared" ref="M30" si="32">IF($A$30="","",IF(COUNTIF(M9:M28,$B$30)/2+(COUNTIF(N9:N28,$B$30)/2)=0,"",COUNTIF(M9:M28,$B$30)/2+(COUNTIF(N9:N28,$B$30)/2)))</f>
        <v/>
      </c>
      <c r="N30" s="208"/>
      <c r="O30" s="207" t="str">
        <f t="shared" ref="O30" si="33">IF($A$30="","",IF(COUNTIF(O9:O28,$B$30)/2+(COUNTIF(P9:P28,$B$30)/2)=0,"",COUNTIF(O9:O28,$B$30)/2+(COUNTIF(P9:P28,$B$30)/2)))</f>
        <v/>
      </c>
      <c r="P30" s="208"/>
      <c r="Q30" s="207" t="str">
        <f t="shared" ref="Q30" si="34">IF($A$30="","",IF(COUNTIF(Q9:Q28,$B$30)/2+(COUNTIF(R9:R28,$B$30)/2)=0,"",COUNTIF(Q9:Q28,$B$30)/2+(COUNTIF(R9:R28,$B$30)/2)))</f>
        <v/>
      </c>
      <c r="R30" s="208"/>
      <c r="S30" s="207" t="str">
        <f t="shared" ref="S30" si="35">IF($A$30="","",IF(COUNTIF(S9:S28,$B$30)/2+(COUNTIF(T9:T28,$B$30)/2)=0,"",COUNTIF(S9:S28,$B$30)/2+(COUNTIF(T9:T28,$B$30)/2)))</f>
        <v/>
      </c>
      <c r="T30" s="208"/>
      <c r="U30" s="207" t="str">
        <f t="shared" ref="U30" si="36">IF($A$30="","",IF(COUNTIF(U9:U28,$B$30)/2+(COUNTIF(V9:V28,$B$30)/2)=0,"",COUNTIF(U9:U28,$B$30)/2+(COUNTIF(V9:V28,$B$30)/2)))</f>
        <v/>
      </c>
      <c r="V30" s="208"/>
      <c r="W30" s="207" t="str">
        <f t="shared" ref="W30" si="37">IF($A$30="","",IF(COUNTIF(W9:W28,$B$30)/2+(COUNTIF(X9:X28,$B$30)/2)=0,"",COUNTIF(W9:W28,$B$30)/2+(COUNTIF(X9:X28,$B$30)/2)))</f>
        <v/>
      </c>
      <c r="X30" s="208"/>
      <c r="Y30" s="207" t="str">
        <f t="shared" ref="Y30" si="38">IF($A$30="","",IF(COUNTIF(Y9:Y28,$B$30)/2+(COUNTIF(Z9:Z28,$B$30)/2)=0,"",COUNTIF(Y9:Y28,$B$30)/2+(COUNTIF(Z9:Z28,$B$30)/2)))</f>
        <v/>
      </c>
      <c r="Z30" s="208"/>
      <c r="AA30" s="207" t="str">
        <f t="shared" ref="AA30" si="39">IF($A$30="","",IF(COUNTIF(AA9:AA28,$B$30)/2+(COUNTIF(AB9:AB28,$B$30)/2)=0,"",COUNTIF(AA9:AA28,$B$30)/2+(COUNTIF(AB9:AB28,$B$30)/2)))</f>
        <v/>
      </c>
      <c r="AB30" s="208"/>
      <c r="AC30" s="207" t="str">
        <f t="shared" ref="AC30" si="40">IF($A$30="","",IF(COUNTIF(AC9:AC28,$B$30)/2+(COUNTIF(AD9:AD28,$B$30)/2)=0,"",COUNTIF(AC9:AC28,$B$30)/2+(COUNTIF(AD9:AD28,$B$30)/2)))</f>
        <v/>
      </c>
      <c r="AD30" s="208"/>
      <c r="AE30" s="207" t="str">
        <f t="shared" ref="AE30" si="41">IF($A$30="","",IF(COUNTIF(AE9:AE28,$B$30)/2+(COUNTIF(AF9:AF28,$B$30)/2)=0,"",COUNTIF(AE9:AE28,$B$30)/2+(COUNTIF(AF9:AF28,$B$30)/2)))</f>
        <v/>
      </c>
      <c r="AF30" s="208"/>
      <c r="AG30" s="207" t="str">
        <f t="shared" ref="AG30" si="42">IF($A$30="","",IF(COUNTIF(AG9:AG28,$B$30)/2+(COUNTIF(AH9:AH28,$B$30)/2)=0,"",COUNTIF(AG9:AG28,$B$30)/2+(COUNTIF(AH9:AH28,$B$30)/2)))</f>
        <v/>
      </c>
      <c r="AH30" s="208"/>
      <c r="AI30" s="207" t="str">
        <f t="shared" ref="AI30" si="43">IF($A$30="","",IF(COUNTIF(AI9:AI28,$B$30)/2+(COUNTIF(AJ9:AJ28,$B$30)/2)=0,"",COUNTIF(AI9:AI28,$B$30)/2+(COUNTIF(AJ9:AJ28,$B$30)/2)))</f>
        <v/>
      </c>
      <c r="AJ30" s="208"/>
      <c r="AK30" s="207" t="str">
        <f t="shared" ref="AK30" si="44">IF($A$30="","",IF(COUNTIF(AK9:AK28,$B$30)/2+(COUNTIF(AL9:AL28,$B$30)/2)=0,"",COUNTIF(AK9:AK28,$B$30)/2+(COUNTIF(AL9:AL28,$B$30)/2)))</f>
        <v/>
      </c>
      <c r="AL30" s="208"/>
      <c r="AM30" s="207" t="str">
        <f t="shared" ref="AM30" si="45">IF($A$30="","",IF(COUNTIF(AM9:AM28,$B$30)/2+(COUNTIF(AN9:AN28,$B$30)/2)=0,"",COUNTIF(AM9:AM28,$B$30)/2+(COUNTIF(AN9:AN28,$B$30)/2)))</f>
        <v/>
      </c>
      <c r="AN30" s="208"/>
      <c r="AO30" s="207" t="str">
        <f t="shared" ref="AO30" si="46">IF($A$30="","",IF(COUNTIF(AO9:AO28,$B$30)/2+(COUNTIF(AP9:AP28,$B$30)/2)=0,"",COUNTIF(AO9:AO28,$B$30)/2+(COUNTIF(AP9:AP28,$B$30)/2)))</f>
        <v/>
      </c>
      <c r="AP30" s="208"/>
      <c r="AQ30" s="207" t="str">
        <f t="shared" ref="AQ30" si="47">IF($A$30="","",IF(COUNTIF(AQ9:AQ28,$B$30)/2+(COUNTIF(AR9:AR28,$B$30)/2)=0,"",COUNTIF(AQ9:AQ28,$B$30)/2+(COUNTIF(AR9:AR28,$B$30)/2)))</f>
        <v/>
      </c>
      <c r="AR30" s="208"/>
      <c r="AS30" s="207" t="str">
        <f t="shared" ref="AS30" si="48">IF($A$30="","",IF(COUNTIF(AS9:AS28,$B$30)/2+(COUNTIF(AT9:AT28,$B$30)/2)=0,"",COUNTIF(AS9:AS28,$B$30)/2+(COUNTIF(AT9:AT28,$B$30)/2)))</f>
        <v/>
      </c>
      <c r="AT30" s="208"/>
      <c r="AU30" s="207" t="str">
        <f t="shared" ref="AU30" si="49">IF($A$30="","",IF(COUNTIF(AU9:AU28,$B$30)/2+(COUNTIF(AV9:AV28,$B$30)/2)=0,"",COUNTIF(AU9:AU28,$B$30)/2+(COUNTIF(AV9:AV28,$B$30)/2)))</f>
        <v/>
      </c>
      <c r="AV30" s="208"/>
      <c r="AW30" s="207" t="str">
        <f t="shared" ref="AW30" si="50">IF($A$30="","",IF(COUNTIF(AW9:AW28,$B$30)/2+(COUNTIF(AX9:AX28,$B$30)/2)=0,"",COUNTIF(AW9:AW28,$B$30)/2+(COUNTIF(AX9:AX28,$B$30)/2)))</f>
        <v/>
      </c>
      <c r="AX30" s="208"/>
      <c r="AY30" s="207" t="str">
        <f t="shared" ref="AY30" si="51">IF($A$30="","",IF(COUNTIF(AY9:AY28,$B$30)/2+(COUNTIF(AZ9:AZ28,$B$30)/2)=0,"",COUNTIF(AY9:AY28,$B$30)/2+(COUNTIF(AZ9:AZ28,$B$30)/2)))</f>
        <v/>
      </c>
      <c r="AZ30" s="208"/>
      <c r="BA30" s="207" t="str">
        <f t="shared" ref="BA30" si="52">IF($A$30="","",IF(COUNTIF(BA9:BA28,$B$30)/2+(COUNTIF(BB9:BB28,$B$30)/2)=0,"",COUNTIF(BA9:BA28,$B$30)/2+(COUNTIF(BB9:BB28,$B$30)/2)))</f>
        <v/>
      </c>
      <c r="BB30" s="208"/>
      <c r="BC30" s="207" t="str">
        <f t="shared" ref="BC30" si="53">IF($A$30="","",IF(COUNTIF(BC9:BC28,$B$30)/2+(COUNTIF(BD9:BD28,$B$30)/2)=0,"",COUNTIF(BC9:BC28,$B$30)/2+(COUNTIF(BD9:BD28,$B$30)/2)))</f>
        <v/>
      </c>
      <c r="BD30" s="208"/>
      <c r="BE30" s="207" t="str">
        <f t="shared" ref="BE30" si="54">IF($A$30="","",IF(COUNTIF(BE9:BE28,$B$30)/2+(COUNTIF(BF9:BF28,$B$30)/2)=0,"",COUNTIF(BE9:BE28,$B$30)/2+(COUNTIF(BF9:BF28,$B$30)/2)))</f>
        <v/>
      </c>
      <c r="BF30" s="208"/>
      <c r="BG30" s="207" t="str">
        <f t="shared" ref="BG30" si="55">IF($A$30="","",IF(COUNTIF(BG9:BG28,$B$30)/2+(COUNTIF(BH9:BH28,$B$30)/2)=0,"",COUNTIF(BG9:BG28,$B$30)/2+(COUNTIF(BH9:BH28,$B$30)/2)))</f>
        <v/>
      </c>
      <c r="BH30" s="208"/>
    </row>
    <row r="31" spans="1:60" ht="15" thickBot="1">
      <c r="A31" s="101" t="str">
        <f>IF(PARAMETRES!B4="","",PARAMETRES!B4)</f>
        <v>Congé</v>
      </c>
      <c r="B31" s="102" t="str">
        <f>IF(PARAMETRES!A4="","",PARAMETRES!A4)</f>
        <v>C</v>
      </c>
      <c r="C31" s="209" t="str">
        <f>IF($A$31="","",IF(COUNTIF(C9:C28,$B$31)/2+(COUNTIF(D9:D28,$B$31)/2)=0,"",COUNTIF(C9:C28,$B$31)/2+(COUNTIF(D9:D28,$B$31)/2)))</f>
        <v/>
      </c>
      <c r="D31" s="210"/>
      <c r="E31" s="209" t="str">
        <f t="shared" ref="E31" si="56">IF($A$31="","",IF(COUNTIF(E9:E28,$B$31)/2+(COUNTIF(F9:F28,$B$31)/2)=0,"",COUNTIF(E9:E28,$B$31)/2+(COUNTIF(F9:F28,$B$31)/2)))</f>
        <v/>
      </c>
      <c r="F31" s="210"/>
      <c r="G31" s="209" t="str">
        <f t="shared" ref="G31" si="57">IF($A$31="","",IF(COUNTIF(G9:G28,$B$31)/2+(COUNTIF(H9:H28,$B$31)/2)=0,"",COUNTIF(G9:G28,$B$31)/2+(COUNTIF(H9:H28,$B$31)/2)))</f>
        <v/>
      </c>
      <c r="H31" s="210"/>
      <c r="I31" s="209" t="str">
        <f t="shared" ref="I31" si="58">IF($A$31="","",IF(COUNTIF(I9:I28,$B$31)/2+(COUNTIF(J9:J28,$B$31)/2)=0,"",COUNTIF(I9:I28,$B$31)/2+(COUNTIF(J9:J28,$B$31)/2)))</f>
        <v/>
      </c>
      <c r="J31" s="210"/>
      <c r="K31" s="209" t="str">
        <f t="shared" ref="K31" si="59">IF($A$31="","",IF(COUNTIF(K9:K28,$B$31)/2+(COUNTIF(L9:L28,$B$31)/2)=0,"",COUNTIF(K9:K28,$B$31)/2+(COUNTIF(L9:L28,$B$31)/2)))</f>
        <v/>
      </c>
      <c r="L31" s="210"/>
      <c r="M31" s="209" t="str">
        <f t="shared" ref="M31" si="60">IF($A$31="","",IF(COUNTIF(M9:M28,$B$31)/2+(COUNTIF(N9:N28,$B$31)/2)=0,"",COUNTIF(M9:M28,$B$31)/2+(COUNTIF(N9:N28,$B$31)/2)))</f>
        <v/>
      </c>
      <c r="N31" s="210"/>
      <c r="O31" s="209" t="str">
        <f t="shared" ref="O31" si="61">IF($A$31="","",IF(COUNTIF(O9:O28,$B$31)/2+(COUNTIF(P9:P28,$B$31)/2)=0,"",COUNTIF(O9:O28,$B$31)/2+(COUNTIF(P9:P28,$B$31)/2)))</f>
        <v/>
      </c>
      <c r="P31" s="210"/>
      <c r="Q31" s="209" t="str">
        <f t="shared" ref="Q31" si="62">IF($A$31="","",IF(COUNTIF(Q9:Q28,$B$31)/2+(COUNTIF(R9:R28,$B$31)/2)=0,"",COUNTIF(Q9:Q28,$B$31)/2+(COUNTIF(R9:R28,$B$31)/2)))</f>
        <v/>
      </c>
      <c r="R31" s="210"/>
      <c r="S31" s="209" t="str">
        <f t="shared" ref="S31" si="63">IF($A$31="","",IF(COUNTIF(S9:S28,$B$31)/2+(COUNTIF(T9:T28,$B$31)/2)=0,"",COUNTIF(S9:S28,$B$31)/2+(COUNTIF(T9:T28,$B$31)/2)))</f>
        <v/>
      </c>
      <c r="T31" s="210"/>
      <c r="U31" s="209" t="str">
        <f t="shared" ref="U31" si="64">IF($A$31="","",IF(COUNTIF(U9:U28,$B$31)/2+(COUNTIF(V9:V28,$B$31)/2)=0,"",COUNTIF(U9:U28,$B$31)/2+(COUNTIF(V9:V28,$B$31)/2)))</f>
        <v/>
      </c>
      <c r="V31" s="210"/>
      <c r="W31" s="209" t="str">
        <f t="shared" ref="W31" si="65">IF($A$31="","",IF(COUNTIF(W9:W28,$B$31)/2+(COUNTIF(X9:X28,$B$31)/2)=0,"",COUNTIF(W9:W28,$B$31)/2+(COUNTIF(X9:X28,$B$31)/2)))</f>
        <v/>
      </c>
      <c r="X31" s="210"/>
      <c r="Y31" s="209" t="str">
        <f t="shared" ref="Y31" si="66">IF($A$31="","",IF(COUNTIF(Y9:Y28,$B$31)/2+(COUNTIF(Z9:Z28,$B$31)/2)=0,"",COUNTIF(Y9:Y28,$B$31)/2+(COUNTIF(Z9:Z28,$B$31)/2)))</f>
        <v/>
      </c>
      <c r="Z31" s="210"/>
      <c r="AA31" s="209" t="str">
        <f t="shared" ref="AA31" si="67">IF($A$31="","",IF(COUNTIF(AA9:AA28,$B$31)/2+(COUNTIF(AB9:AB28,$B$31)/2)=0,"",COUNTIF(AA9:AA28,$B$31)/2+(COUNTIF(AB9:AB28,$B$31)/2)))</f>
        <v/>
      </c>
      <c r="AB31" s="210"/>
      <c r="AC31" s="209" t="str">
        <f t="shared" ref="AC31" si="68">IF($A$31="","",IF(COUNTIF(AC9:AC28,$B$31)/2+(COUNTIF(AD9:AD28,$B$31)/2)=0,"",COUNTIF(AC9:AC28,$B$31)/2+(COUNTIF(AD9:AD28,$B$31)/2)))</f>
        <v/>
      </c>
      <c r="AD31" s="210"/>
      <c r="AE31" s="209" t="str">
        <f t="shared" ref="AE31" si="69">IF($A$31="","",IF(COUNTIF(AE9:AE28,$B$31)/2+(COUNTIF(AF9:AF28,$B$31)/2)=0,"",COUNTIF(AE9:AE28,$B$31)/2+(COUNTIF(AF9:AF28,$B$31)/2)))</f>
        <v/>
      </c>
      <c r="AF31" s="210"/>
      <c r="AG31" s="209" t="str">
        <f t="shared" ref="AG31" si="70">IF($A$31="","",IF(COUNTIF(AG9:AG28,$B$31)/2+(COUNTIF(AH9:AH28,$B$31)/2)=0,"",COUNTIF(AG9:AG28,$B$31)/2+(COUNTIF(AH9:AH28,$B$31)/2)))</f>
        <v/>
      </c>
      <c r="AH31" s="210"/>
      <c r="AI31" s="209" t="str">
        <f t="shared" ref="AI31" si="71">IF($A$31="","",IF(COUNTIF(AI9:AI28,$B$31)/2+(COUNTIF(AJ9:AJ28,$B$31)/2)=0,"",COUNTIF(AI9:AI28,$B$31)/2+(COUNTIF(AJ9:AJ28,$B$31)/2)))</f>
        <v/>
      </c>
      <c r="AJ31" s="210"/>
      <c r="AK31" s="209" t="str">
        <f t="shared" ref="AK31" si="72">IF($A$31="","",IF(COUNTIF(AK9:AK28,$B$31)/2+(COUNTIF(AL9:AL28,$B$31)/2)=0,"",COUNTIF(AK9:AK28,$B$31)/2+(COUNTIF(AL9:AL28,$B$31)/2)))</f>
        <v/>
      </c>
      <c r="AL31" s="210"/>
      <c r="AM31" s="209" t="str">
        <f t="shared" ref="AM31" si="73">IF($A$31="","",IF(COUNTIF(AM9:AM28,$B$31)/2+(COUNTIF(AN9:AN28,$B$31)/2)=0,"",COUNTIF(AM9:AM28,$B$31)/2+(COUNTIF(AN9:AN28,$B$31)/2)))</f>
        <v/>
      </c>
      <c r="AN31" s="210"/>
      <c r="AO31" s="209" t="str">
        <f t="shared" ref="AO31" si="74">IF($A$31="","",IF(COUNTIF(AO9:AO28,$B$31)/2+(COUNTIF(AP9:AP28,$B$31)/2)=0,"",COUNTIF(AO9:AO28,$B$31)/2+(COUNTIF(AP9:AP28,$B$31)/2)))</f>
        <v/>
      </c>
      <c r="AP31" s="210"/>
      <c r="AQ31" s="209" t="str">
        <f t="shared" ref="AQ31" si="75">IF($A$31="","",IF(COUNTIF(AQ9:AQ28,$B$31)/2+(COUNTIF(AR9:AR28,$B$31)/2)=0,"",COUNTIF(AQ9:AQ28,$B$31)/2+(COUNTIF(AR9:AR28,$B$31)/2)))</f>
        <v/>
      </c>
      <c r="AR31" s="210"/>
      <c r="AS31" s="209" t="str">
        <f t="shared" ref="AS31" si="76">IF($A$31="","",IF(COUNTIF(AS9:AS28,$B$31)/2+(COUNTIF(AT9:AT28,$B$31)/2)=0,"",COUNTIF(AS9:AS28,$B$31)/2+(COUNTIF(AT9:AT28,$B$31)/2)))</f>
        <v/>
      </c>
      <c r="AT31" s="210"/>
      <c r="AU31" s="209" t="str">
        <f t="shared" ref="AU31" si="77">IF($A$31="","",IF(COUNTIF(AU9:AU28,$B$31)/2+(COUNTIF(AV9:AV28,$B$31)/2)=0,"",COUNTIF(AU9:AU28,$B$31)/2+(COUNTIF(AV9:AV28,$B$31)/2)))</f>
        <v/>
      </c>
      <c r="AV31" s="210"/>
      <c r="AW31" s="209" t="str">
        <f t="shared" ref="AW31" si="78">IF($A$31="","",IF(COUNTIF(AW9:AW28,$B$31)/2+(COUNTIF(AX9:AX28,$B$31)/2)=0,"",COUNTIF(AW9:AW28,$B$31)/2+(COUNTIF(AX9:AX28,$B$31)/2)))</f>
        <v/>
      </c>
      <c r="AX31" s="210"/>
      <c r="AY31" s="209" t="str">
        <f t="shared" ref="AY31" si="79">IF($A$31="","",IF(COUNTIF(AY9:AY28,$B$31)/2+(COUNTIF(AZ9:AZ28,$B$31)/2)=0,"",COUNTIF(AY9:AY28,$B$31)/2+(COUNTIF(AZ9:AZ28,$B$31)/2)))</f>
        <v/>
      </c>
      <c r="AZ31" s="210"/>
      <c r="BA31" s="209" t="str">
        <f t="shared" ref="BA31" si="80">IF($A$31="","",IF(COUNTIF(BA9:BA28,$B$31)/2+(COUNTIF(BB9:BB28,$B$31)/2)=0,"",COUNTIF(BA9:BA28,$B$31)/2+(COUNTIF(BB9:BB28,$B$31)/2)))</f>
        <v/>
      </c>
      <c r="BB31" s="210"/>
      <c r="BC31" s="209" t="str">
        <f t="shared" ref="BC31" si="81">IF($A$31="","",IF(COUNTIF(BC9:BC28,$B$31)/2+(COUNTIF(BD9:BD28,$B$31)/2)=0,"",COUNTIF(BC9:BC28,$B$31)/2+(COUNTIF(BD9:BD28,$B$31)/2)))</f>
        <v/>
      </c>
      <c r="BD31" s="210"/>
      <c r="BE31" s="209" t="str">
        <f t="shared" ref="BE31" si="82">IF($A$31="","",IF(COUNTIF(BE9:BE28,$B$31)/2+(COUNTIF(BF9:BF28,$B$31)/2)=0,"",COUNTIF(BE9:BE28,$B$31)/2+(COUNTIF(BF9:BF28,$B$31)/2)))</f>
        <v/>
      </c>
      <c r="BF31" s="210"/>
      <c r="BG31" s="209" t="str">
        <f t="shared" ref="BG31" si="83">IF($A$31="","",IF(COUNTIF(BG9:BG28,$B$31)/2+(COUNTIF(BH9:BH28,$B$31)/2)=0,"",COUNTIF(BG9:BG28,$B$31)/2+(COUNTIF(BH9:BH28,$B$31)/2)))</f>
        <v/>
      </c>
      <c r="BH31" s="210"/>
    </row>
    <row r="32" spans="1:60" ht="15" thickBot="1">
      <c r="A32" s="103" t="str">
        <f>IF(PARAMETRES!B5="","",PARAMETRES!B5)</f>
        <v>Absence</v>
      </c>
      <c r="B32" s="104" t="str">
        <f>IF(PARAMETRES!A5="","",PARAMETRES!A5)</f>
        <v>A</v>
      </c>
      <c r="C32" s="221" t="str">
        <f>IF($A$32="","",IF(COUNTIF(C9:C28,$B$32)/2+(COUNTIF(D9:D28,$B$32)/2)=0,"",COUNTIF(C9:C28,$B$32)/2+(COUNTIF(D9:D28,$B$32)/2)))</f>
        <v/>
      </c>
      <c r="D32" s="222"/>
      <c r="E32" s="221" t="str">
        <f t="shared" ref="E32" si="84">IF($A$32="","",IF(COUNTIF(E9:E28,$B$32)/2+(COUNTIF(F9:F28,$B$32)/2)=0,"",COUNTIF(E9:E28,$B$32)/2+(COUNTIF(F9:F28,$B$32)/2)))</f>
        <v/>
      </c>
      <c r="F32" s="222"/>
      <c r="G32" s="221" t="str">
        <f t="shared" ref="G32" si="85">IF($A$32="","",IF(COUNTIF(G9:G28,$B$32)/2+(COUNTIF(H9:H28,$B$32)/2)=0,"",COUNTIF(G9:G28,$B$32)/2+(COUNTIF(H9:H28,$B$32)/2)))</f>
        <v/>
      </c>
      <c r="H32" s="222"/>
      <c r="I32" s="221" t="str">
        <f t="shared" ref="I32" si="86">IF($A$32="","",IF(COUNTIF(I9:I28,$B$32)/2+(COUNTIF(J9:J28,$B$32)/2)=0,"",COUNTIF(I9:I28,$B$32)/2+(COUNTIF(J9:J28,$B$32)/2)))</f>
        <v/>
      </c>
      <c r="J32" s="222"/>
      <c r="K32" s="221" t="str">
        <f t="shared" ref="K32" si="87">IF($A$32="","",IF(COUNTIF(K9:K28,$B$32)/2+(COUNTIF(L9:L28,$B$32)/2)=0,"",COUNTIF(K9:K28,$B$32)/2+(COUNTIF(L9:L28,$B$32)/2)))</f>
        <v/>
      </c>
      <c r="L32" s="222"/>
      <c r="M32" s="221" t="str">
        <f t="shared" ref="M32" si="88">IF($A$32="","",IF(COUNTIF(M9:M28,$B$32)/2+(COUNTIF(N9:N28,$B$32)/2)=0,"",COUNTIF(M9:M28,$B$32)/2+(COUNTIF(N9:N28,$B$32)/2)))</f>
        <v/>
      </c>
      <c r="N32" s="222"/>
      <c r="O32" s="221" t="str">
        <f t="shared" ref="O32" si="89">IF($A$32="","",IF(COUNTIF(O9:O28,$B$32)/2+(COUNTIF(P9:P28,$B$32)/2)=0,"",COUNTIF(O9:O28,$B$32)/2+(COUNTIF(P9:P28,$B$32)/2)))</f>
        <v/>
      </c>
      <c r="P32" s="222"/>
      <c r="Q32" s="221" t="str">
        <f t="shared" ref="Q32" si="90">IF($A$32="","",IF(COUNTIF(Q9:Q28,$B$32)/2+(COUNTIF(R9:R28,$B$32)/2)=0,"",COUNTIF(Q9:Q28,$B$32)/2+(COUNTIF(R9:R28,$B$32)/2)))</f>
        <v/>
      </c>
      <c r="R32" s="222"/>
      <c r="S32" s="221" t="str">
        <f t="shared" ref="S32" si="91">IF($A$32="","",IF(COUNTIF(S9:S28,$B$32)/2+(COUNTIF(T9:T28,$B$32)/2)=0,"",COUNTIF(S9:S28,$B$32)/2+(COUNTIF(T9:T28,$B$32)/2)))</f>
        <v/>
      </c>
      <c r="T32" s="222"/>
      <c r="U32" s="221" t="str">
        <f t="shared" ref="U32" si="92">IF($A$32="","",IF(COUNTIF(U9:U28,$B$32)/2+(COUNTIF(V9:V28,$B$32)/2)=0,"",COUNTIF(U9:U28,$B$32)/2+(COUNTIF(V9:V28,$B$32)/2)))</f>
        <v/>
      </c>
      <c r="V32" s="222"/>
      <c r="W32" s="221" t="str">
        <f t="shared" ref="W32" si="93">IF($A$32="","",IF(COUNTIF(W9:W28,$B$32)/2+(COUNTIF(X9:X28,$B$32)/2)=0,"",COUNTIF(W9:W28,$B$32)/2+(COUNTIF(X9:X28,$B$32)/2)))</f>
        <v/>
      </c>
      <c r="X32" s="222"/>
      <c r="Y32" s="221" t="str">
        <f t="shared" ref="Y32" si="94">IF($A$32="","",IF(COUNTIF(Y9:Y28,$B$32)/2+(COUNTIF(Z9:Z28,$B$32)/2)=0,"",COUNTIF(Y9:Y28,$B$32)/2+(COUNTIF(Z9:Z28,$B$32)/2)))</f>
        <v/>
      </c>
      <c r="Z32" s="222"/>
      <c r="AA32" s="221" t="str">
        <f t="shared" ref="AA32" si="95">IF($A$32="","",IF(COUNTIF(AA9:AA28,$B$32)/2+(COUNTIF(AB9:AB28,$B$32)/2)=0,"",COUNTIF(AA9:AA28,$B$32)/2+(COUNTIF(AB9:AB28,$B$32)/2)))</f>
        <v/>
      </c>
      <c r="AB32" s="222"/>
      <c r="AC32" s="221" t="str">
        <f t="shared" ref="AC32" si="96">IF($A$32="","",IF(COUNTIF(AC9:AC28,$B$32)/2+(COUNTIF(AD9:AD28,$B$32)/2)=0,"",COUNTIF(AC9:AC28,$B$32)/2+(COUNTIF(AD9:AD28,$B$32)/2)))</f>
        <v/>
      </c>
      <c r="AD32" s="222"/>
      <c r="AE32" s="221" t="str">
        <f t="shared" ref="AE32" si="97">IF($A$32="","",IF(COUNTIF(AE9:AE28,$B$32)/2+(COUNTIF(AF9:AF28,$B$32)/2)=0,"",COUNTIF(AE9:AE28,$B$32)/2+(COUNTIF(AF9:AF28,$B$32)/2)))</f>
        <v/>
      </c>
      <c r="AF32" s="222"/>
      <c r="AG32" s="221" t="str">
        <f t="shared" ref="AG32" si="98">IF($A$32="","",IF(COUNTIF(AG9:AG28,$B$32)/2+(COUNTIF(AH9:AH28,$B$32)/2)=0,"",COUNTIF(AG9:AG28,$B$32)/2+(COUNTIF(AH9:AH28,$B$32)/2)))</f>
        <v/>
      </c>
      <c r="AH32" s="222"/>
      <c r="AI32" s="221" t="str">
        <f t="shared" ref="AI32" si="99">IF($A$32="","",IF(COUNTIF(AI9:AI28,$B$32)/2+(COUNTIF(AJ9:AJ28,$B$32)/2)=0,"",COUNTIF(AI9:AI28,$B$32)/2+(COUNTIF(AJ9:AJ28,$B$32)/2)))</f>
        <v/>
      </c>
      <c r="AJ32" s="222"/>
      <c r="AK32" s="221" t="str">
        <f t="shared" ref="AK32" si="100">IF($A$32="","",IF(COUNTIF(AK9:AK28,$B$32)/2+(COUNTIF(AL9:AL28,$B$32)/2)=0,"",COUNTIF(AK9:AK28,$B$32)/2+(COUNTIF(AL9:AL28,$B$32)/2)))</f>
        <v/>
      </c>
      <c r="AL32" s="222"/>
      <c r="AM32" s="221" t="str">
        <f t="shared" ref="AM32" si="101">IF($A$32="","",IF(COUNTIF(AM9:AM28,$B$32)/2+(COUNTIF(AN9:AN28,$B$32)/2)=0,"",COUNTIF(AM9:AM28,$B$32)/2+(COUNTIF(AN9:AN28,$B$32)/2)))</f>
        <v/>
      </c>
      <c r="AN32" s="222"/>
      <c r="AO32" s="221" t="str">
        <f t="shared" ref="AO32" si="102">IF($A$32="","",IF(COUNTIF(AO9:AO28,$B$32)/2+(COUNTIF(AP9:AP28,$B$32)/2)=0,"",COUNTIF(AO9:AO28,$B$32)/2+(COUNTIF(AP9:AP28,$B$32)/2)))</f>
        <v/>
      </c>
      <c r="AP32" s="222"/>
      <c r="AQ32" s="221" t="str">
        <f t="shared" ref="AQ32" si="103">IF($A$32="","",IF(COUNTIF(AQ9:AQ28,$B$32)/2+(COUNTIF(AR9:AR28,$B$32)/2)=0,"",COUNTIF(AQ9:AQ28,$B$32)/2+(COUNTIF(AR9:AR28,$B$32)/2)))</f>
        <v/>
      </c>
      <c r="AR32" s="222"/>
      <c r="AS32" s="221" t="str">
        <f t="shared" ref="AS32" si="104">IF($A$32="","",IF(COUNTIF(AS9:AS28,$B$32)/2+(COUNTIF(AT9:AT28,$B$32)/2)=0,"",COUNTIF(AS9:AS28,$B$32)/2+(COUNTIF(AT9:AT28,$B$32)/2)))</f>
        <v/>
      </c>
      <c r="AT32" s="222"/>
      <c r="AU32" s="221" t="str">
        <f t="shared" ref="AU32" si="105">IF($A$32="","",IF(COUNTIF(AU9:AU28,$B$32)/2+(COUNTIF(AV9:AV28,$B$32)/2)=0,"",COUNTIF(AU9:AU28,$B$32)/2+(COUNTIF(AV9:AV28,$B$32)/2)))</f>
        <v/>
      </c>
      <c r="AV32" s="222"/>
      <c r="AW32" s="221" t="str">
        <f t="shared" ref="AW32" si="106">IF($A$32="","",IF(COUNTIF(AW9:AW28,$B$32)/2+(COUNTIF(AX9:AX28,$B$32)/2)=0,"",COUNTIF(AW9:AW28,$B$32)/2+(COUNTIF(AX9:AX28,$B$32)/2)))</f>
        <v/>
      </c>
      <c r="AX32" s="222"/>
      <c r="AY32" s="221" t="str">
        <f t="shared" ref="AY32" si="107">IF($A$32="","",IF(COUNTIF(AY9:AY28,$B$32)/2+(COUNTIF(AZ9:AZ28,$B$32)/2)=0,"",COUNTIF(AY9:AY28,$B$32)/2+(COUNTIF(AZ9:AZ28,$B$32)/2)))</f>
        <v/>
      </c>
      <c r="AZ32" s="222"/>
      <c r="BA32" s="221" t="str">
        <f t="shared" ref="BA32" si="108">IF($A$32="","",IF(COUNTIF(BA9:BA28,$B$32)/2+(COUNTIF(BB9:BB28,$B$32)/2)=0,"",COUNTIF(BA9:BA28,$B$32)/2+(COUNTIF(BB9:BB28,$B$32)/2)))</f>
        <v/>
      </c>
      <c r="BB32" s="222"/>
      <c r="BC32" s="221" t="str">
        <f t="shared" ref="BC32" si="109">IF($A$32="","",IF(COUNTIF(BC9:BC28,$B$32)/2+(COUNTIF(BD9:BD28,$B$32)/2)=0,"",COUNTIF(BC9:BC28,$B$32)/2+(COUNTIF(BD9:BD28,$B$32)/2)))</f>
        <v/>
      </c>
      <c r="BD32" s="222"/>
      <c r="BE32" s="221" t="str">
        <f t="shared" ref="BE32" si="110">IF($A$32="","",IF(COUNTIF(BE9:BE28,$B$32)/2+(COUNTIF(BF9:BF28,$B$32)/2)=0,"",COUNTIF(BE9:BE28,$B$32)/2+(COUNTIF(BF9:BF28,$B$32)/2)))</f>
        <v/>
      </c>
      <c r="BF32" s="222"/>
      <c r="BG32" s="221" t="str">
        <f t="shared" ref="BG32" si="111">IF($A$32="","",IF(COUNTIF(BG9:BG28,$B$32)/2+(COUNTIF(BH9:BH28,$B$32)/2)=0,"",COUNTIF(BG9:BG28,$B$32)/2+(COUNTIF(BH9:BH28,$B$32)/2)))</f>
        <v/>
      </c>
      <c r="BH32" s="222"/>
    </row>
    <row r="33" spans="1:60"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12">IF($A$33="","",IF(COUNTIF(E9:E28,$B$33)/2+(COUNTIF(F9:F28,$B$33)/2)=0,"",COUNTIF(E9:E28,$B$33)/2+(COUNTIF(F9:F28,$B$33)/2)))</f>
        <v/>
      </c>
      <c r="F33" s="224"/>
      <c r="G33" s="223" t="str">
        <f t="shared" ref="G33" si="113">IF($A$33="","",IF(COUNTIF(G9:G28,$B$33)/2+(COUNTIF(H9:H28,$B$33)/2)=0,"",COUNTIF(G9:G28,$B$33)/2+(COUNTIF(H9:H28,$B$33)/2)))</f>
        <v/>
      </c>
      <c r="H33" s="224"/>
      <c r="I33" s="223" t="str">
        <f t="shared" ref="I33" si="114">IF($A$33="","",IF(COUNTIF(I9:I28,$B$33)/2+(COUNTIF(J9:J28,$B$33)/2)=0,"",COUNTIF(I9:I28,$B$33)/2+(COUNTIF(J9:J28,$B$33)/2)))</f>
        <v/>
      </c>
      <c r="J33" s="224"/>
      <c r="K33" s="223" t="str">
        <f t="shared" ref="K33" si="115">IF($A$33="","",IF(COUNTIF(K9:K28,$B$33)/2+(COUNTIF(L9:L28,$B$33)/2)=0,"",COUNTIF(K9:K28,$B$33)/2+(COUNTIF(L9:L28,$B$33)/2)))</f>
        <v/>
      </c>
      <c r="L33" s="224"/>
      <c r="M33" s="223" t="str">
        <f t="shared" ref="M33" si="116">IF($A$33="","",IF(COUNTIF(M9:M28,$B$33)/2+(COUNTIF(N9:N28,$B$33)/2)=0,"",COUNTIF(M9:M28,$B$33)/2+(COUNTIF(N9:N28,$B$33)/2)))</f>
        <v/>
      </c>
      <c r="N33" s="224"/>
      <c r="O33" s="223" t="str">
        <f t="shared" ref="O33" si="117">IF($A$33="","",IF(COUNTIF(O9:O28,$B$33)/2+(COUNTIF(P9:P28,$B$33)/2)=0,"",COUNTIF(O9:O28,$B$33)/2+(COUNTIF(P9:P28,$B$33)/2)))</f>
        <v/>
      </c>
      <c r="P33" s="224"/>
      <c r="Q33" s="223" t="str">
        <f t="shared" ref="Q33" si="118">IF($A$33="","",IF(COUNTIF(Q9:Q28,$B$33)/2+(COUNTIF(R9:R28,$B$33)/2)=0,"",COUNTIF(Q9:Q28,$B$33)/2+(COUNTIF(R9:R28,$B$33)/2)))</f>
        <v/>
      </c>
      <c r="R33" s="224"/>
      <c r="S33" s="223" t="str">
        <f t="shared" ref="S33" si="119">IF($A$33="","",IF(COUNTIF(S9:S28,$B$33)/2+(COUNTIF(T9:T28,$B$33)/2)=0,"",COUNTIF(S9:S28,$B$33)/2+(COUNTIF(T9:T28,$B$33)/2)))</f>
        <v/>
      </c>
      <c r="T33" s="224"/>
      <c r="U33" s="223" t="str">
        <f t="shared" ref="U33" si="120">IF($A$33="","",IF(COUNTIF(U9:U28,$B$33)/2+(COUNTIF(V9:V28,$B$33)/2)=0,"",COUNTIF(U9:U28,$B$33)/2+(COUNTIF(V9:V28,$B$33)/2)))</f>
        <v/>
      </c>
      <c r="V33" s="224"/>
      <c r="W33" s="223" t="str">
        <f t="shared" ref="W33" si="121">IF($A$33="","",IF(COUNTIF(W9:W28,$B$33)/2+(COUNTIF(X9:X28,$B$33)/2)=0,"",COUNTIF(W9:W28,$B$33)/2+(COUNTIF(X9:X28,$B$33)/2)))</f>
        <v/>
      </c>
      <c r="X33" s="224"/>
      <c r="Y33" s="223" t="str">
        <f t="shared" ref="Y33" si="122">IF($A$33="","",IF(COUNTIF(Y9:Y28,$B$33)/2+(COUNTIF(Z9:Z28,$B$33)/2)=0,"",COUNTIF(Y9:Y28,$B$33)/2+(COUNTIF(Z9:Z28,$B$33)/2)))</f>
        <v/>
      </c>
      <c r="Z33" s="224"/>
      <c r="AA33" s="223" t="str">
        <f t="shared" ref="AA33" si="123">IF($A$33="","",IF(COUNTIF(AA9:AA28,$B$33)/2+(COUNTIF(AB9:AB28,$B$33)/2)=0,"",COUNTIF(AA9:AA28,$B$33)/2+(COUNTIF(AB9:AB28,$B$33)/2)))</f>
        <v/>
      </c>
      <c r="AB33" s="224"/>
      <c r="AC33" s="223" t="str">
        <f t="shared" ref="AC33" si="124">IF($A$33="","",IF(COUNTIF(AC9:AC28,$B$33)/2+(COUNTIF(AD9:AD28,$B$33)/2)=0,"",COUNTIF(AC9:AC28,$B$33)/2+(COUNTIF(AD9:AD28,$B$33)/2)))</f>
        <v/>
      </c>
      <c r="AD33" s="224"/>
      <c r="AE33" s="223" t="str">
        <f t="shared" ref="AE33" si="125">IF($A$33="","",IF(COUNTIF(AE9:AE28,$B$33)/2+(COUNTIF(AF9:AF28,$B$33)/2)=0,"",COUNTIF(AE9:AE28,$B$33)/2+(COUNTIF(AF9:AF28,$B$33)/2)))</f>
        <v/>
      </c>
      <c r="AF33" s="224"/>
      <c r="AG33" s="223" t="str">
        <f t="shared" ref="AG33" si="126">IF($A$33="","",IF(COUNTIF(AG9:AG28,$B$33)/2+(COUNTIF(AH9:AH28,$B$33)/2)=0,"",COUNTIF(AG9:AG28,$B$33)/2+(COUNTIF(AH9:AH28,$B$33)/2)))</f>
        <v/>
      </c>
      <c r="AH33" s="224"/>
      <c r="AI33" s="223" t="str">
        <f t="shared" ref="AI33" si="127">IF($A$33="","",IF(COUNTIF(AI9:AI28,$B$33)/2+(COUNTIF(AJ9:AJ28,$B$33)/2)=0,"",COUNTIF(AI9:AI28,$B$33)/2+(COUNTIF(AJ9:AJ28,$B$33)/2)))</f>
        <v/>
      </c>
      <c r="AJ33" s="224"/>
      <c r="AK33" s="223" t="str">
        <f t="shared" ref="AK33" si="128">IF($A$33="","",IF(COUNTIF(AK9:AK28,$B$33)/2+(COUNTIF(AL9:AL28,$B$33)/2)=0,"",COUNTIF(AK9:AK28,$B$33)/2+(COUNTIF(AL9:AL28,$B$33)/2)))</f>
        <v/>
      </c>
      <c r="AL33" s="224"/>
      <c r="AM33" s="223" t="str">
        <f t="shared" ref="AM33" si="129">IF($A$33="","",IF(COUNTIF(AM9:AM28,$B$33)/2+(COUNTIF(AN9:AN28,$B$33)/2)=0,"",COUNTIF(AM9:AM28,$B$33)/2+(COUNTIF(AN9:AN28,$B$33)/2)))</f>
        <v/>
      </c>
      <c r="AN33" s="224"/>
      <c r="AO33" s="223" t="str">
        <f t="shared" ref="AO33" si="130">IF($A$33="","",IF(COUNTIF(AO9:AO28,$B$33)/2+(COUNTIF(AP9:AP28,$B$33)/2)=0,"",COUNTIF(AO9:AO28,$B$33)/2+(COUNTIF(AP9:AP28,$B$33)/2)))</f>
        <v/>
      </c>
      <c r="AP33" s="224"/>
      <c r="AQ33" s="223" t="str">
        <f t="shared" ref="AQ33" si="131">IF($A$33="","",IF(COUNTIF(AQ9:AQ28,$B$33)/2+(COUNTIF(AR9:AR28,$B$33)/2)=0,"",COUNTIF(AQ9:AQ28,$B$33)/2+(COUNTIF(AR9:AR28,$B$33)/2)))</f>
        <v/>
      </c>
      <c r="AR33" s="224"/>
      <c r="AS33" s="223" t="str">
        <f t="shared" ref="AS33" si="132">IF($A$33="","",IF(COUNTIF(AS9:AS28,$B$33)/2+(COUNTIF(AT9:AT28,$B$33)/2)=0,"",COUNTIF(AS9:AS28,$B$33)/2+(COUNTIF(AT9:AT28,$B$33)/2)))</f>
        <v/>
      </c>
      <c r="AT33" s="224"/>
      <c r="AU33" s="223" t="str">
        <f t="shared" ref="AU33" si="133">IF($A$33="","",IF(COUNTIF(AU9:AU28,$B$33)/2+(COUNTIF(AV9:AV28,$B$33)/2)=0,"",COUNTIF(AU9:AU28,$B$33)/2+(COUNTIF(AV9:AV28,$B$33)/2)))</f>
        <v/>
      </c>
      <c r="AV33" s="224"/>
      <c r="AW33" s="223" t="str">
        <f t="shared" ref="AW33" si="134">IF($A$33="","",IF(COUNTIF(AW9:AW28,$B$33)/2+(COUNTIF(AX9:AX28,$B$33)/2)=0,"",COUNTIF(AW9:AW28,$B$33)/2+(COUNTIF(AX9:AX28,$B$33)/2)))</f>
        <v/>
      </c>
      <c r="AX33" s="224"/>
      <c r="AY33" s="223" t="str">
        <f t="shared" ref="AY33" si="135">IF($A$33="","",IF(COUNTIF(AY9:AY28,$B$33)/2+(COUNTIF(AZ9:AZ28,$B$33)/2)=0,"",COUNTIF(AY9:AY28,$B$33)/2+(COUNTIF(AZ9:AZ28,$B$33)/2)))</f>
        <v/>
      </c>
      <c r="AZ33" s="224"/>
      <c r="BA33" s="223" t="str">
        <f t="shared" ref="BA33" si="136">IF($A$33="","",IF(COUNTIF(BA9:BA28,$B$33)/2+(COUNTIF(BB9:BB28,$B$33)/2)=0,"",COUNTIF(BA9:BA28,$B$33)/2+(COUNTIF(BB9:BB28,$B$33)/2)))</f>
        <v/>
      </c>
      <c r="BB33" s="224"/>
      <c r="BC33" s="223" t="str">
        <f t="shared" ref="BC33" si="137">IF($A$33="","",IF(COUNTIF(BC9:BC28,$B$33)/2+(COUNTIF(BD9:BD28,$B$33)/2)=0,"",COUNTIF(BC9:BC28,$B$33)/2+(COUNTIF(BD9:BD28,$B$33)/2)))</f>
        <v/>
      </c>
      <c r="BD33" s="224"/>
      <c r="BE33" s="223" t="str">
        <f t="shared" ref="BE33" si="138">IF($A$33="","",IF(COUNTIF(BE9:BE28,$B$33)/2+(COUNTIF(BF9:BF28,$B$33)/2)=0,"",COUNTIF(BE9:BE28,$B$33)/2+(COUNTIF(BF9:BF28,$B$33)/2)))</f>
        <v/>
      </c>
      <c r="BF33" s="224"/>
      <c r="BG33" s="223" t="str">
        <f t="shared" ref="BG33" si="139">IF($A$33="","",IF(COUNTIF(BG9:BG28,$B$33)/2+(COUNTIF(BH9:BH28,$B$33)/2)=0,"",COUNTIF(BG9:BG28,$B$33)/2+(COUNTIF(BH9:BH28,$B$33)/2)))</f>
        <v/>
      </c>
      <c r="BH33" s="224"/>
    </row>
    <row r="34" spans="1:60" ht="15" thickBot="1">
      <c r="A34" s="108" t="str">
        <f>IF(PARAMETRES!B7="","",PARAMETRES!B7)</f>
        <v>Formation</v>
      </c>
      <c r="B34" s="109" t="str">
        <f>IF(PARAMETRES!A7="","",PARAMETRES!A7)</f>
        <v>F</v>
      </c>
      <c r="C34" s="225" t="str">
        <f>IF($A$34="","",(IF(COUNTIF(C9:C28,$B$34)/2+(COUNTIF(D9:D28,$B$34)/2)=0,"",COUNTIF(C9:C28,$B$34)/2+(COUNTIF(D9:D28,$B$34)/2))))</f>
        <v/>
      </c>
      <c r="D34" s="226"/>
      <c r="E34" s="225" t="str">
        <f t="shared" ref="E34" si="140">IF($A$34="","",(IF(COUNTIF(E9:E28,$B$34)/2+(COUNTIF(F9:F28,$B$34)/2)=0,"",COUNTIF(E9:E28,$B$34)/2+(COUNTIF(F9:F28,$B$34)/2))))</f>
        <v/>
      </c>
      <c r="F34" s="226"/>
      <c r="G34" s="225" t="str">
        <f t="shared" ref="G34" si="141">IF($A$34="","",(IF(COUNTIF(G9:G28,$B$34)/2+(COUNTIF(H9:H28,$B$34)/2)=0,"",COUNTIF(G9:G28,$B$34)/2+(COUNTIF(H9:H28,$B$34)/2))))</f>
        <v/>
      </c>
      <c r="H34" s="226"/>
      <c r="I34" s="225" t="str">
        <f t="shared" ref="I34" si="142">IF($A$34="","",(IF(COUNTIF(I9:I28,$B$34)/2+(COUNTIF(J9:J28,$B$34)/2)=0,"",COUNTIF(I9:I28,$B$34)/2+(COUNTIF(J9:J28,$B$34)/2))))</f>
        <v/>
      </c>
      <c r="J34" s="226"/>
      <c r="K34" s="225" t="str">
        <f t="shared" ref="K34" si="143">IF($A$34="","",(IF(COUNTIF(K9:K28,$B$34)/2+(COUNTIF(L9:L28,$B$34)/2)=0,"",COUNTIF(K9:K28,$B$34)/2+(COUNTIF(L9:L28,$B$34)/2))))</f>
        <v/>
      </c>
      <c r="L34" s="226"/>
      <c r="M34" s="225" t="str">
        <f t="shared" ref="M34" si="144">IF($A$34="","",(IF(COUNTIF(M9:M28,$B$34)/2+(COUNTIF(N9:N28,$B$34)/2)=0,"",COUNTIF(M9:M28,$B$34)/2+(COUNTIF(N9:N28,$B$34)/2))))</f>
        <v/>
      </c>
      <c r="N34" s="226"/>
      <c r="O34" s="225" t="str">
        <f t="shared" ref="O34" si="145">IF($A$34="","",(IF(COUNTIF(O9:O28,$B$34)/2+(COUNTIF(P9:P28,$B$34)/2)=0,"",COUNTIF(O9:O28,$B$34)/2+(COUNTIF(P9:P28,$B$34)/2))))</f>
        <v/>
      </c>
      <c r="P34" s="226"/>
      <c r="Q34" s="225" t="str">
        <f t="shared" ref="Q34" si="146">IF($A$34="","",(IF(COUNTIF(Q9:Q28,$B$34)/2+(COUNTIF(R9:R28,$B$34)/2)=0,"",COUNTIF(Q9:Q28,$B$34)/2+(COUNTIF(R9:R28,$B$34)/2))))</f>
        <v/>
      </c>
      <c r="R34" s="226"/>
      <c r="S34" s="225" t="str">
        <f t="shared" ref="S34" si="147">IF($A$34="","",(IF(COUNTIF(S9:S28,$B$34)/2+(COUNTIF(T9:T28,$B$34)/2)=0,"",COUNTIF(S9:S28,$B$34)/2+(COUNTIF(T9:T28,$B$34)/2))))</f>
        <v/>
      </c>
      <c r="T34" s="226"/>
      <c r="U34" s="225" t="str">
        <f t="shared" ref="U34" si="148">IF($A$34="","",(IF(COUNTIF(U9:U28,$B$34)/2+(COUNTIF(V9:V28,$B$34)/2)=0,"",COUNTIF(U9:U28,$B$34)/2+(COUNTIF(V9:V28,$B$34)/2))))</f>
        <v/>
      </c>
      <c r="V34" s="226"/>
      <c r="W34" s="225" t="str">
        <f t="shared" ref="W34" si="149">IF($A$34="","",(IF(COUNTIF(W9:W28,$B$34)/2+(COUNTIF(X9:X28,$B$34)/2)=0,"",COUNTIF(W9:W28,$B$34)/2+(COUNTIF(X9:X28,$B$34)/2))))</f>
        <v/>
      </c>
      <c r="X34" s="226"/>
      <c r="Y34" s="225" t="str">
        <f t="shared" ref="Y34" si="150">IF($A$34="","",(IF(COUNTIF(Y9:Y28,$B$34)/2+(COUNTIF(Z9:Z28,$B$34)/2)=0,"",COUNTIF(Y9:Y28,$B$34)/2+(COUNTIF(Z9:Z28,$B$34)/2))))</f>
        <v/>
      </c>
      <c r="Z34" s="226"/>
      <c r="AA34" s="225" t="str">
        <f t="shared" ref="AA34" si="151">IF($A$34="","",(IF(COUNTIF(AA9:AA28,$B$34)/2+(COUNTIF(AB9:AB28,$B$34)/2)=0,"",COUNTIF(AA9:AA28,$B$34)/2+(COUNTIF(AB9:AB28,$B$34)/2))))</f>
        <v/>
      </c>
      <c r="AB34" s="226"/>
      <c r="AC34" s="225" t="str">
        <f t="shared" ref="AC34" si="152">IF($A$34="","",(IF(COUNTIF(AC9:AC28,$B$34)/2+(COUNTIF(AD9:AD28,$B$34)/2)=0,"",COUNTIF(AC9:AC28,$B$34)/2+(COUNTIF(AD9:AD28,$B$34)/2))))</f>
        <v/>
      </c>
      <c r="AD34" s="226"/>
      <c r="AE34" s="225" t="str">
        <f t="shared" ref="AE34" si="153">IF($A$34="","",(IF(COUNTIF(AE9:AE28,$B$34)/2+(COUNTIF(AF9:AF28,$B$34)/2)=0,"",COUNTIF(AE9:AE28,$B$34)/2+(COUNTIF(AF9:AF28,$B$34)/2))))</f>
        <v/>
      </c>
      <c r="AF34" s="226"/>
      <c r="AG34" s="225" t="str">
        <f t="shared" ref="AG34" si="154">IF($A$34="","",(IF(COUNTIF(AG9:AG28,$B$34)/2+(COUNTIF(AH9:AH28,$B$34)/2)=0,"",COUNTIF(AG9:AG28,$B$34)/2+(COUNTIF(AH9:AH28,$B$34)/2))))</f>
        <v/>
      </c>
      <c r="AH34" s="226"/>
      <c r="AI34" s="225" t="str">
        <f t="shared" ref="AI34" si="155">IF($A$34="","",(IF(COUNTIF(AI9:AI28,$B$34)/2+(COUNTIF(AJ9:AJ28,$B$34)/2)=0,"",COUNTIF(AI9:AI28,$B$34)/2+(COUNTIF(AJ9:AJ28,$B$34)/2))))</f>
        <v/>
      </c>
      <c r="AJ34" s="226"/>
      <c r="AK34" s="225" t="str">
        <f t="shared" ref="AK34" si="156">IF($A$34="","",(IF(COUNTIF(AK9:AK28,$B$34)/2+(COUNTIF(AL9:AL28,$B$34)/2)=0,"",COUNTIF(AK9:AK28,$B$34)/2+(COUNTIF(AL9:AL28,$B$34)/2))))</f>
        <v/>
      </c>
      <c r="AL34" s="226"/>
      <c r="AM34" s="225" t="str">
        <f t="shared" ref="AM34" si="157">IF($A$34="","",(IF(COUNTIF(AM9:AM28,$B$34)/2+(COUNTIF(AN9:AN28,$B$34)/2)=0,"",COUNTIF(AM9:AM28,$B$34)/2+(COUNTIF(AN9:AN28,$B$34)/2))))</f>
        <v/>
      </c>
      <c r="AN34" s="226"/>
      <c r="AO34" s="225" t="str">
        <f t="shared" ref="AO34" si="158">IF($A$34="","",(IF(COUNTIF(AO9:AO28,$B$34)/2+(COUNTIF(AP9:AP28,$B$34)/2)=0,"",COUNTIF(AO9:AO28,$B$34)/2+(COUNTIF(AP9:AP28,$B$34)/2))))</f>
        <v/>
      </c>
      <c r="AP34" s="226"/>
      <c r="AQ34" s="225" t="str">
        <f t="shared" ref="AQ34" si="159">IF($A$34="","",(IF(COUNTIF(AQ9:AQ28,$B$34)/2+(COUNTIF(AR9:AR28,$B$34)/2)=0,"",COUNTIF(AQ9:AQ28,$B$34)/2+(COUNTIF(AR9:AR28,$B$34)/2))))</f>
        <v/>
      </c>
      <c r="AR34" s="226"/>
      <c r="AS34" s="225" t="str">
        <f t="shared" ref="AS34" si="160">IF($A$34="","",(IF(COUNTIF(AS9:AS28,$B$34)/2+(COUNTIF(AT9:AT28,$B$34)/2)=0,"",COUNTIF(AS9:AS28,$B$34)/2+(COUNTIF(AT9:AT28,$B$34)/2))))</f>
        <v/>
      </c>
      <c r="AT34" s="226"/>
      <c r="AU34" s="225" t="str">
        <f t="shared" ref="AU34" si="161">IF($A$34="","",(IF(COUNTIF(AU9:AU28,$B$34)/2+(COUNTIF(AV9:AV28,$B$34)/2)=0,"",COUNTIF(AU9:AU28,$B$34)/2+(COUNTIF(AV9:AV28,$B$34)/2))))</f>
        <v/>
      </c>
      <c r="AV34" s="226"/>
      <c r="AW34" s="225" t="str">
        <f t="shared" ref="AW34" si="162">IF($A$34="","",(IF(COUNTIF(AW9:AW28,$B$34)/2+(COUNTIF(AX9:AX28,$B$34)/2)=0,"",COUNTIF(AW9:AW28,$B$34)/2+(COUNTIF(AX9:AX28,$B$34)/2))))</f>
        <v/>
      </c>
      <c r="AX34" s="226"/>
      <c r="AY34" s="225" t="str">
        <f t="shared" ref="AY34" si="163">IF($A$34="","",(IF(COUNTIF(AY9:AY28,$B$34)/2+(COUNTIF(AZ9:AZ28,$B$34)/2)=0,"",COUNTIF(AY9:AY28,$B$34)/2+(COUNTIF(AZ9:AZ28,$B$34)/2))))</f>
        <v/>
      </c>
      <c r="AZ34" s="226"/>
      <c r="BA34" s="225" t="str">
        <f t="shared" ref="BA34" si="164">IF($A$34="","",(IF(COUNTIF(BA9:BA28,$B$34)/2+(COUNTIF(BB9:BB28,$B$34)/2)=0,"",COUNTIF(BA9:BA28,$B$34)/2+(COUNTIF(BB9:BB28,$B$34)/2))))</f>
        <v/>
      </c>
      <c r="BB34" s="226"/>
      <c r="BC34" s="225" t="str">
        <f t="shared" ref="BC34" si="165">IF($A$34="","",(IF(COUNTIF(BC9:BC28,$B$34)/2+(COUNTIF(BD9:BD28,$B$34)/2)=0,"",COUNTIF(BC9:BC28,$B$34)/2+(COUNTIF(BD9:BD28,$B$34)/2))))</f>
        <v/>
      </c>
      <c r="BD34" s="226"/>
      <c r="BE34" s="225" t="str">
        <f t="shared" ref="BE34" si="166">IF($A$34="","",(IF(COUNTIF(BE9:BE28,$B$34)/2+(COUNTIF(BF9:BF28,$B$34)/2)=0,"",COUNTIF(BE9:BE28,$B$34)/2+(COUNTIF(BF9:BF28,$B$34)/2))))</f>
        <v/>
      </c>
      <c r="BF34" s="226"/>
      <c r="BG34" s="225" t="str">
        <f t="shared" ref="BG34" si="167">IF($A$34="","",(IF(COUNTIF(BG9:BG28,$B$34)/2+(COUNTIF(BH9:BH28,$B$34)/2)=0,"",COUNTIF(BG9:BG28,$B$34)/2+(COUNTIF(BH9:BH28,$B$34)/2))))</f>
        <v/>
      </c>
      <c r="BH34" s="226"/>
    </row>
    <row r="35" spans="1:60" ht="15" thickBot="1">
      <c r="A35" s="110" t="str">
        <f>IF(PARAMETRES!B8="","",PARAMETRES!B8)</f>
        <v>Récupération</v>
      </c>
      <c r="B35" s="111" t="str">
        <f>IF(PARAMETRES!A8="","",PARAMETRES!A8)</f>
        <v>R</v>
      </c>
      <c r="C35" s="227" t="str">
        <f>IF($A$35="","",IF(COUNTIF(C9:C28,$B$35)/2+(COUNTIF(D9:D28,$B$35)/2)=0,"",COUNTIF(C9:C28,$B$35)/2+(COUNTIF(D9:D28,$B$35)/2)))</f>
        <v/>
      </c>
      <c r="D35" s="228"/>
      <c r="E35" s="227" t="str">
        <f t="shared" ref="E35" si="168">IF($A$35="","",IF(COUNTIF(E9:E28,$B$35)/2+(COUNTIF(F9:F28,$B$35)/2)=0,"",COUNTIF(E9:E28,$B$35)/2+(COUNTIF(F9:F28,$B$35)/2)))</f>
        <v/>
      </c>
      <c r="F35" s="228"/>
      <c r="G35" s="227" t="str">
        <f t="shared" ref="G35" si="169">IF($A$35="","",IF(COUNTIF(G9:G28,$B$35)/2+(COUNTIF(H9:H28,$B$35)/2)=0,"",COUNTIF(G9:G28,$B$35)/2+(COUNTIF(H9:H28,$B$35)/2)))</f>
        <v/>
      </c>
      <c r="H35" s="228"/>
      <c r="I35" s="227" t="str">
        <f t="shared" ref="I35" si="170">IF($A$35="","",IF(COUNTIF(I9:I28,$B$35)/2+(COUNTIF(J9:J28,$B$35)/2)=0,"",COUNTIF(I9:I28,$B$35)/2+(COUNTIF(J9:J28,$B$35)/2)))</f>
        <v/>
      </c>
      <c r="J35" s="228"/>
      <c r="K35" s="227" t="str">
        <f t="shared" ref="K35" si="171">IF($A$35="","",IF(COUNTIF(K9:K28,$B$35)/2+(COUNTIF(L9:L28,$B$35)/2)=0,"",COUNTIF(K9:K28,$B$35)/2+(COUNTIF(L9:L28,$B$35)/2)))</f>
        <v/>
      </c>
      <c r="L35" s="228"/>
      <c r="M35" s="227" t="str">
        <f t="shared" ref="M35" si="172">IF($A$35="","",IF(COUNTIF(M9:M28,$B$35)/2+(COUNTIF(N9:N28,$B$35)/2)=0,"",COUNTIF(M9:M28,$B$35)/2+(COUNTIF(N9:N28,$B$35)/2)))</f>
        <v/>
      </c>
      <c r="N35" s="228"/>
      <c r="O35" s="227" t="str">
        <f t="shared" ref="O35" si="173">IF($A$35="","",IF(COUNTIF(O9:O28,$B$35)/2+(COUNTIF(P9:P28,$B$35)/2)=0,"",COUNTIF(O9:O28,$B$35)/2+(COUNTIF(P9:P28,$B$35)/2)))</f>
        <v/>
      </c>
      <c r="P35" s="228"/>
      <c r="Q35" s="227" t="str">
        <f t="shared" ref="Q35" si="174">IF($A$35="","",IF(COUNTIF(Q9:Q28,$B$35)/2+(COUNTIF(R9:R28,$B$35)/2)=0,"",COUNTIF(Q9:Q28,$B$35)/2+(COUNTIF(R9:R28,$B$35)/2)))</f>
        <v/>
      </c>
      <c r="R35" s="228"/>
      <c r="S35" s="227" t="str">
        <f t="shared" ref="S35" si="175">IF($A$35="","",IF(COUNTIF(S9:S28,$B$35)/2+(COUNTIF(T9:T28,$B$35)/2)=0,"",COUNTIF(S9:S28,$B$35)/2+(COUNTIF(T9:T28,$B$35)/2)))</f>
        <v/>
      </c>
      <c r="T35" s="228"/>
      <c r="U35" s="227" t="str">
        <f t="shared" ref="U35" si="176">IF($A$35="","",IF(COUNTIF(U9:U28,$B$35)/2+(COUNTIF(V9:V28,$B$35)/2)=0,"",COUNTIF(U9:U28,$B$35)/2+(COUNTIF(V9:V28,$B$35)/2)))</f>
        <v/>
      </c>
      <c r="V35" s="228"/>
      <c r="W35" s="227" t="str">
        <f t="shared" ref="W35" si="177">IF($A$35="","",IF(COUNTIF(W9:W28,$B$35)/2+(COUNTIF(X9:X28,$B$35)/2)=0,"",COUNTIF(W9:W28,$B$35)/2+(COUNTIF(X9:X28,$B$35)/2)))</f>
        <v/>
      </c>
      <c r="X35" s="228"/>
      <c r="Y35" s="227" t="str">
        <f t="shared" ref="Y35" si="178">IF($A$35="","",IF(COUNTIF(Y9:Y28,$B$35)/2+(COUNTIF(Z9:Z28,$B$35)/2)=0,"",COUNTIF(Y9:Y28,$B$35)/2+(COUNTIF(Z9:Z28,$B$35)/2)))</f>
        <v/>
      </c>
      <c r="Z35" s="228"/>
      <c r="AA35" s="227" t="str">
        <f t="shared" ref="AA35" si="179">IF($A$35="","",IF(COUNTIF(AA9:AA28,$B$35)/2+(COUNTIF(AB9:AB28,$B$35)/2)=0,"",COUNTIF(AA9:AA28,$B$35)/2+(COUNTIF(AB9:AB28,$B$35)/2)))</f>
        <v/>
      </c>
      <c r="AB35" s="228"/>
      <c r="AC35" s="227" t="str">
        <f t="shared" ref="AC35" si="180">IF($A$35="","",IF(COUNTIF(AC9:AC28,$B$35)/2+(COUNTIF(AD9:AD28,$B$35)/2)=0,"",COUNTIF(AC9:AC28,$B$35)/2+(COUNTIF(AD9:AD28,$B$35)/2)))</f>
        <v/>
      </c>
      <c r="AD35" s="228"/>
      <c r="AE35" s="227" t="str">
        <f t="shared" ref="AE35" si="181">IF($A$35="","",IF(COUNTIF(AE9:AE28,$B$35)/2+(COUNTIF(AF9:AF28,$B$35)/2)=0,"",COUNTIF(AE9:AE28,$B$35)/2+(COUNTIF(AF9:AF28,$B$35)/2)))</f>
        <v/>
      </c>
      <c r="AF35" s="228"/>
      <c r="AG35" s="227" t="str">
        <f t="shared" ref="AG35" si="182">IF($A$35="","",IF(COUNTIF(AG9:AG28,$B$35)/2+(COUNTIF(AH9:AH28,$B$35)/2)=0,"",COUNTIF(AG9:AG28,$B$35)/2+(COUNTIF(AH9:AH28,$B$35)/2)))</f>
        <v/>
      </c>
      <c r="AH35" s="228"/>
      <c r="AI35" s="227" t="str">
        <f t="shared" ref="AI35" si="183">IF($A$35="","",IF(COUNTIF(AI9:AI28,$B$35)/2+(COUNTIF(AJ9:AJ28,$B$35)/2)=0,"",COUNTIF(AI9:AI28,$B$35)/2+(COUNTIF(AJ9:AJ28,$B$35)/2)))</f>
        <v/>
      </c>
      <c r="AJ35" s="228"/>
      <c r="AK35" s="227" t="str">
        <f t="shared" ref="AK35" si="184">IF($A$35="","",IF(COUNTIF(AK9:AK28,$B$35)/2+(COUNTIF(AL9:AL28,$B$35)/2)=0,"",COUNTIF(AK9:AK28,$B$35)/2+(COUNTIF(AL9:AL28,$B$35)/2)))</f>
        <v/>
      </c>
      <c r="AL35" s="228"/>
      <c r="AM35" s="227" t="str">
        <f t="shared" ref="AM35" si="185">IF($A$35="","",IF(COUNTIF(AM9:AM28,$B$35)/2+(COUNTIF(AN9:AN28,$B$35)/2)=0,"",COUNTIF(AM9:AM28,$B$35)/2+(COUNTIF(AN9:AN28,$B$35)/2)))</f>
        <v/>
      </c>
      <c r="AN35" s="228"/>
      <c r="AO35" s="227" t="str">
        <f t="shared" ref="AO35" si="186">IF($A$35="","",IF(COUNTIF(AO9:AO28,$B$35)/2+(COUNTIF(AP9:AP28,$B$35)/2)=0,"",COUNTIF(AO9:AO28,$B$35)/2+(COUNTIF(AP9:AP28,$B$35)/2)))</f>
        <v/>
      </c>
      <c r="AP35" s="228"/>
      <c r="AQ35" s="227" t="str">
        <f t="shared" ref="AQ35" si="187">IF($A$35="","",IF(COUNTIF(AQ9:AQ28,$B$35)/2+(COUNTIF(AR9:AR28,$B$35)/2)=0,"",COUNTIF(AQ9:AQ28,$B$35)/2+(COUNTIF(AR9:AR28,$B$35)/2)))</f>
        <v/>
      </c>
      <c r="AR35" s="228"/>
      <c r="AS35" s="227" t="str">
        <f t="shared" ref="AS35" si="188">IF($A$35="","",IF(COUNTIF(AS9:AS28,$B$35)/2+(COUNTIF(AT9:AT28,$B$35)/2)=0,"",COUNTIF(AS9:AS28,$B$35)/2+(COUNTIF(AT9:AT28,$B$35)/2)))</f>
        <v/>
      </c>
      <c r="AT35" s="228"/>
      <c r="AU35" s="227" t="str">
        <f t="shared" ref="AU35" si="189">IF($A$35="","",IF(COUNTIF(AU9:AU28,$B$35)/2+(COUNTIF(AV9:AV28,$B$35)/2)=0,"",COUNTIF(AU9:AU28,$B$35)/2+(COUNTIF(AV9:AV28,$B$35)/2)))</f>
        <v/>
      </c>
      <c r="AV35" s="228"/>
      <c r="AW35" s="227" t="str">
        <f t="shared" ref="AW35" si="190">IF($A$35="","",IF(COUNTIF(AW9:AW28,$B$35)/2+(COUNTIF(AX9:AX28,$B$35)/2)=0,"",COUNTIF(AW9:AW28,$B$35)/2+(COUNTIF(AX9:AX28,$B$35)/2)))</f>
        <v/>
      </c>
      <c r="AX35" s="228"/>
      <c r="AY35" s="227" t="str">
        <f t="shared" ref="AY35" si="191">IF($A$35="","",IF(COUNTIF(AY9:AY28,$B$35)/2+(COUNTIF(AZ9:AZ28,$B$35)/2)=0,"",COUNTIF(AY9:AY28,$B$35)/2+(COUNTIF(AZ9:AZ28,$B$35)/2)))</f>
        <v/>
      </c>
      <c r="AZ35" s="228"/>
      <c r="BA35" s="227" t="str">
        <f t="shared" ref="BA35" si="192">IF($A$35="","",IF(COUNTIF(BA9:BA28,$B$35)/2+(COUNTIF(BB9:BB28,$B$35)/2)=0,"",COUNTIF(BA9:BA28,$B$35)/2+(COUNTIF(BB9:BB28,$B$35)/2)))</f>
        <v/>
      </c>
      <c r="BB35" s="228"/>
      <c r="BC35" s="227" t="str">
        <f t="shared" ref="BC35" si="193">IF($A$35="","",IF(COUNTIF(BC9:BC28,$B$35)/2+(COUNTIF(BD9:BD28,$B$35)/2)=0,"",COUNTIF(BC9:BC28,$B$35)/2+(COUNTIF(BD9:BD28,$B$35)/2)))</f>
        <v/>
      </c>
      <c r="BD35" s="228"/>
      <c r="BE35" s="227" t="str">
        <f t="shared" ref="BE35" si="194">IF($A$35="","",IF(COUNTIF(BE9:BE28,$B$35)/2+(COUNTIF(BF9:BF28,$B$35)/2)=0,"",COUNTIF(BE9:BE28,$B$35)/2+(COUNTIF(BF9:BF28,$B$35)/2)))</f>
        <v/>
      </c>
      <c r="BF35" s="228"/>
      <c r="BG35" s="227" t="str">
        <f t="shared" ref="BG35" si="195">IF($A$35="","",IF(COUNTIF(BG9:BG28,$B$35)/2+(COUNTIF(BH9:BH28,$B$35)/2)=0,"",COUNTIF(BG9:BG28,$B$35)/2+(COUNTIF(BH9:BH28,$B$35)/2)))</f>
        <v/>
      </c>
      <c r="BH35" s="228"/>
    </row>
    <row r="36" spans="1:60">
      <c r="A36" s="190" t="s">
        <v>49</v>
      </c>
      <c r="B36" s="191"/>
      <c r="C36" s="212" t="str">
        <f>IF(OR(WEEKDAY(C$6,2)&gt;5,COUNTIF(PARAMETRES!$G:$G,C$6)&gt;0),"",SUM(C29:D35))</f>
        <v/>
      </c>
      <c r="D36" s="213"/>
      <c r="E36" s="212">
        <f>IF(OR(WEEKDAY(E$6,2)&gt;5,COUNTIF(PARAMETRES!$G:$G,E$6)&gt;0),"",SUM(E29:F35))</f>
        <v>0</v>
      </c>
      <c r="F36" s="213"/>
      <c r="G36" s="212">
        <f>IF(OR(WEEKDAY(G$6,2)&gt;5,COUNTIF(PARAMETRES!$G:$G,G$6)&gt;0),"",SUM(G29:H35))</f>
        <v>0</v>
      </c>
      <c r="H36" s="213"/>
      <c r="I36" s="212">
        <f>IF(OR(WEEKDAY(I$6,2)&gt;5,COUNTIF(PARAMETRES!$G:$G,I$6)&gt;0),"",SUM(I29:J35))</f>
        <v>0</v>
      </c>
      <c r="J36" s="213"/>
      <c r="K36" s="212">
        <f>IF(OR(WEEKDAY(K$6,2)&gt;5,COUNTIF(PARAMETRES!$G:$G,K$6)&gt;0),"",SUM(K29:L35))</f>
        <v>0</v>
      </c>
      <c r="L36" s="213"/>
      <c r="M36" s="212">
        <f>IF(OR(WEEKDAY(M$6,2)&gt;5,COUNTIF(PARAMETRES!$G:$G,M$6)&gt;0),"",SUM(M29:N35))</f>
        <v>0</v>
      </c>
      <c r="N36" s="213"/>
      <c r="O36" s="212" t="str">
        <f>IF(OR(WEEKDAY(O$6,2)&gt;5,COUNTIF(PARAMETRES!$G:$G,O$6)&gt;0),"",SUM(O29:P35))</f>
        <v/>
      </c>
      <c r="P36" s="213"/>
      <c r="Q36" s="212" t="str">
        <f>IF(OR(WEEKDAY(Q$6,2)&gt;5,COUNTIF(PARAMETRES!$G:$G,Q$6)&gt;0),"",SUM(Q29:R35))</f>
        <v/>
      </c>
      <c r="R36" s="213"/>
      <c r="S36" s="212">
        <f>IF(OR(WEEKDAY(S$6,2)&gt;5,COUNTIF(PARAMETRES!$G:$G,S$6)&gt;0),"",SUM(S29:T35))</f>
        <v>0</v>
      </c>
      <c r="T36" s="213"/>
      <c r="U36" s="212">
        <f>IF(OR(WEEKDAY(U$6,2)&gt;5,COUNTIF(PARAMETRES!$G:$G,U$6)&gt;0),"",SUM(U29:V35))</f>
        <v>0</v>
      </c>
      <c r="V36" s="213"/>
      <c r="W36" s="212">
        <f>IF(OR(WEEKDAY(W$6,2)&gt;5,COUNTIF(PARAMETRES!$G:$G,W$6)&gt;0),"",SUM(W29:X35))</f>
        <v>0</v>
      </c>
      <c r="X36" s="213"/>
      <c r="Y36" s="212">
        <f>IF(OR(WEEKDAY(Y$6,2)&gt;5,COUNTIF(PARAMETRES!$G:$G,Y$6)&gt;0),"",SUM(Y29:Z35))</f>
        <v>0</v>
      </c>
      <c r="Z36" s="213"/>
      <c r="AA36" s="212">
        <f>IF(OR(WEEKDAY(AA$6,2)&gt;5,COUNTIF(PARAMETRES!$G:$G,AA$6)&gt;0),"",SUM(AA29:AB35))</f>
        <v>0</v>
      </c>
      <c r="AB36" s="213"/>
      <c r="AC36" s="212" t="str">
        <f>IF(OR(WEEKDAY(AC$6,2)&gt;5,COUNTIF(PARAMETRES!$G:$G,AC$6)&gt;0),"",SUM(AC29:AD35))</f>
        <v/>
      </c>
      <c r="AD36" s="213"/>
      <c r="AE36" s="212" t="str">
        <f>IF(OR(WEEKDAY(AE$6,2)&gt;5,COUNTIF(PARAMETRES!$G:$G,AE$6)&gt;0),"",SUM(AE29:AF35))</f>
        <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f>IF(OR(WEEKDAY(AM$6,2)&gt;5,COUNTIF(PARAMETRES!$G:$G,AM$6)&gt;0),"",SUM(AM29:AN35))</f>
        <v>0</v>
      </c>
      <c r="AN36" s="213"/>
      <c r="AO36" s="212">
        <f>IF(OR(WEEKDAY(AO$6,2)&gt;5,COUNTIF(PARAMETRES!$G:$G,AO$6)&gt;0),"",SUM(AO29:AP35))</f>
        <v>0</v>
      </c>
      <c r="AP36" s="213"/>
      <c r="AQ36" s="212" t="str">
        <f>IF(OR(WEEKDAY(AQ$6,2)&gt;5,COUNTIF(PARAMETRES!$G:$G,AQ$6)&gt;0),"",SUM(AQ29:AR35))</f>
        <v/>
      </c>
      <c r="AR36" s="213"/>
      <c r="AS36" s="212" t="str">
        <f>IF(OR(WEEKDAY(AS$6,2)&gt;5,COUNTIF(PARAMETRES!$G:$G,AS$6)&gt;0),"",SUM(AS29:AT35))</f>
        <v/>
      </c>
      <c r="AT36" s="213"/>
      <c r="AU36" s="212">
        <f>IF(OR(WEEKDAY(AU$6,2)&gt;5,COUNTIF(PARAMETRES!$G:$G,AU$6)&gt;0),"",SUM(AU29:AV35))</f>
        <v>0</v>
      </c>
      <c r="AV36" s="213"/>
      <c r="AW36" s="212">
        <f>IF(OR(WEEKDAY(AW$6,2)&gt;5,COUNTIF(PARAMETRES!$G:$G,AW$6)&gt;0),"",SUM(AW29:AX35))</f>
        <v>0</v>
      </c>
      <c r="AX36" s="213"/>
      <c r="AY36" s="212">
        <f>IF(OR(WEEKDAY(AY$6,2)&gt;5,COUNTIF(PARAMETRES!$G:$G,AY$6)&gt;0),"",SUM(AY29:AZ35))</f>
        <v>0</v>
      </c>
      <c r="AZ36" s="213"/>
      <c r="BA36" s="212">
        <f>IF(OR(WEEKDAY(BA$6,2)&gt;5,COUNTIF(PARAMETRES!$G:$G,BA$6)&gt;0),"",SUM(BA29:BB35))</f>
        <v>0</v>
      </c>
      <c r="BB36" s="213"/>
      <c r="BC36" s="212">
        <f>IF(OR(WEEKDAY(BC$6,2)&gt;5,COUNTIF(PARAMETRES!$G:$G,BC$6)&gt;0),"",SUM(BC29:BD35))</f>
        <v>0</v>
      </c>
      <c r="BD36" s="213"/>
      <c r="BE36" s="212" t="str">
        <f>IF(OR(WEEKDAY(BE$6,2)&gt;5,COUNTIF(PARAMETRES!$G:$G,BE$6)&gt;0),"",SUM(BE29:BF35))</f>
        <v/>
      </c>
      <c r="BF36" s="213"/>
      <c r="BG36" s="212" t="str">
        <f>IFERROR(IF(OR(WEEKDAY(BG$6,2)&gt;5,COUNTIF(PARAMETRES!$G:$G,BG$6)&gt;0),"",SUM(BG29:BH35)),"")</f>
        <v/>
      </c>
      <c r="BH36" s="213"/>
    </row>
    <row r="37" spans="1:60">
      <c r="A37" s="188" t="s">
        <v>27</v>
      </c>
      <c r="B37" s="189"/>
      <c r="C37" s="218" t="str">
        <f>IF(OR(WEEKDAY(C$6,2)&gt;5,COUNTIF(PARAMETRES!$G:$G,C$6)&gt;0),"",IFERROR(1-(C36/COUNTA($A$9:$A$28)),0)
)</f>
        <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f>IF(OR(WEEKDAY(K$6,2)&gt;5,COUNTIF(PARAMETRES!$G:$G,K$6)&gt;0),"",IFERROR(1-(K36/COUNTA($A$9:$A$28)),0)
)</f>
        <v>0</v>
      </c>
      <c r="L37" s="219"/>
      <c r="M37" s="218">
        <f>IF(OR(WEEKDAY(M$6,2)&gt;5,COUNTIF(PARAMETRES!$G:$G,M$6)&gt;0),"",IFERROR(1-(M36/COUNTA($A$9:$A$28)),0)
)</f>
        <v>0</v>
      </c>
      <c r="N37" s="219"/>
      <c r="O37" s="218" t="str">
        <f>IF(OR(WEEKDAY(O$6,2)&gt;5,COUNTIF(PARAMETRES!$G:$G,O$6)&gt;0),"",IFERROR(1-(O36/COUNTA($A$9:$A$28)),0)
)</f>
        <v/>
      </c>
      <c r="P37" s="219"/>
      <c r="Q37" s="218" t="str">
        <f>IF(OR(WEEKDAY(Q$6,2)&gt;5,COUNTIF(PARAMETRES!$G:$G,Q$6)&gt;0),"",IFERROR(1-(Q36/COUNTA($A$9:$A$28)),0)
)</f>
        <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f>IF(OR(WEEKDAY(Y$6,2)&gt;5,COUNTIF(PARAMETRES!$G:$G,Y$6)&gt;0),"",IFERROR(1-(Y36/COUNTA($A$9:$A$28)),0)
)</f>
        <v>0</v>
      </c>
      <c r="Z37" s="219"/>
      <c r="AA37" s="218">
        <f>IF(OR(WEEKDAY(AA$6,2)&gt;5,COUNTIF(PARAMETRES!$G:$G,AA$6)&gt;0),"",IFERROR(1-(AA36/COUNTA($A$9:$A$28)),0)
)</f>
        <v>0</v>
      </c>
      <c r="AB37" s="219"/>
      <c r="AC37" s="218" t="str">
        <f>IF(OR(WEEKDAY(AC$6,2)&gt;5,COUNTIF(PARAMETRES!$G:$G,AC$6)&gt;0),"",IFERROR(1-(AC36/COUNTA($A$9:$A$28)),0)
)</f>
        <v/>
      </c>
      <c r="AD37" s="219"/>
      <c r="AE37" s="218" t="str">
        <f>IF(OR(WEEKDAY(AE$6,2)&gt;5,COUNTIF(PARAMETRES!$G:$G,AE$6)&gt;0),"",IFERROR(1-(AE36/COUNTA($A$9:$A$28)),0)
)</f>
        <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f>IF(OR(WEEKDAY(AM$6,2)&gt;5,COUNTIF(PARAMETRES!$G:$G,AM$6)&gt;0),"",IFERROR(1-(AM36/COUNTA($A$9:$A$28)),0)
)</f>
        <v>0</v>
      </c>
      <c r="AN37" s="219"/>
      <c r="AO37" s="218">
        <f>IF(OR(WEEKDAY(AO$6,2)&gt;5,COUNTIF(PARAMETRES!$G:$G,AO$6)&gt;0),"",IFERROR(1-(AO36/COUNTA($A$9:$A$28)),0)
)</f>
        <v>0</v>
      </c>
      <c r="AP37" s="219"/>
      <c r="AQ37" s="218" t="str">
        <f>IF(OR(WEEKDAY(AQ$6,2)&gt;5,COUNTIF(PARAMETRES!$G:$G,AQ$6)&gt;0),"",IFERROR(1-(AQ36/COUNTA($A$9:$A$28)),0)
)</f>
        <v/>
      </c>
      <c r="AR37" s="219"/>
      <c r="AS37" s="218" t="str">
        <f>IF(OR(WEEKDAY(AS$6,2)&gt;5,COUNTIF(PARAMETRES!$G:$G,AS$6)&gt;0),"",IFERROR(1-(AS36/COUNTA($A$9:$A$28)),0)
)</f>
        <v/>
      </c>
      <c r="AT37" s="219"/>
      <c r="AU37" s="218">
        <f>IF(OR(WEEKDAY(AU$6,2)&gt;5,COUNTIF(PARAMETRES!$G:$G,AU$6)&gt;0),"",IFERROR(1-(AU36/COUNTA($A$9:$A$28)),0)
)</f>
        <v>0</v>
      </c>
      <c r="AV37" s="219"/>
      <c r="AW37" s="218">
        <f>IF(OR(WEEKDAY(AW$6,2)&gt;5,COUNTIF(PARAMETRES!$G:$G,AW$6)&gt;0),"",IFERROR(1-(AW36/COUNTA($A$9:$A$28)),0)
)</f>
        <v>0</v>
      </c>
      <c r="AX37" s="219"/>
      <c r="AY37" s="218">
        <f>IF(OR(WEEKDAY(AY$6,2)&gt;5,COUNTIF(PARAMETRES!$G:$G,AY$6)&gt;0),"",IFERROR(1-(AY36/COUNTA($A$9:$A$28)),0)
)</f>
        <v>0</v>
      </c>
      <c r="AZ37" s="219"/>
      <c r="BA37" s="218">
        <f>IF(OR(WEEKDAY(BA$6,2)&gt;5,COUNTIF(PARAMETRES!$G:$G,BA$6)&gt;0),"",IFERROR(1-(BA36/COUNTA($A$9:$A$28)),0)
)</f>
        <v>0</v>
      </c>
      <c r="BB37" s="219"/>
      <c r="BC37" s="218">
        <f>IF(OR(WEEKDAY(BC$6,2)&gt;5,COUNTIF(PARAMETRES!$G:$G,BC$6)&gt;0),"",IFERROR(1-(BC36/COUNTA($A$9:$A$28)),0)
)</f>
        <v>0</v>
      </c>
      <c r="BD37" s="219"/>
      <c r="BE37" s="218" t="str">
        <f>IF(OR(WEEKDAY(BE$6,2)&gt;5,COUNTIF(PARAMETRES!$G:$G,BE$6)&gt;0),"",IFERROR(1-(BE36/COUNTA($A$9:$A$28)),0)
)</f>
        <v/>
      </c>
      <c r="BF37" s="219"/>
      <c r="BG37" s="218" t="str">
        <f>IFERROR(IF(OR(WEEKDAY(BG$6,2)&gt;5,COUNTIF(PARAMETRES!$G:$G,BG$6)&gt;0),"",IFERROR(1-(BG36/COUNTA($A$9:$A$28)),0)),"")</f>
        <v/>
      </c>
      <c r="BH37" s="219"/>
    </row>
    <row r="38" spans="1:60">
      <c r="B38" s="112"/>
    </row>
  </sheetData>
  <sheetProtection algorithmName="SHA-512" hashValue="D1NS8Q9oGehg/J84GqSZHcfga9K3ZcdlqQbzTObFoo1+P/h7CQwUpJvtm5f/whpxR2wH04e5p1ht/c61vyH6nA==" saltValue="jyuBcgT2UxUtodwAlqBFKQ==" spinCount="100000" sheet="1" scenarios="1" formatColumns="0" selectLockedCells="1"/>
  <mergeCells count="352">
    <mergeCell ref="A1:BH1"/>
    <mergeCell ref="C2:BH2"/>
    <mergeCell ref="C4:D4"/>
    <mergeCell ref="E4:F4"/>
    <mergeCell ref="G4:H4"/>
    <mergeCell ref="I4:J4"/>
    <mergeCell ref="K4:L4"/>
    <mergeCell ref="M4:N4"/>
    <mergeCell ref="O4:P4"/>
    <mergeCell ref="Q4:R4"/>
    <mergeCell ref="BE4:BF4"/>
    <mergeCell ref="BG4:BH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W4:X4"/>
    <mergeCell ref="Y4:Z4"/>
    <mergeCell ref="AA4:AB4"/>
    <mergeCell ref="AG5:AH5"/>
    <mergeCell ref="AI5:AJ5"/>
    <mergeCell ref="M5:N5"/>
    <mergeCell ref="O5:P5"/>
    <mergeCell ref="Q5:R5"/>
    <mergeCell ref="S5:T5"/>
    <mergeCell ref="U5:V5"/>
    <mergeCell ref="W5:X5"/>
    <mergeCell ref="BC4:BD4"/>
    <mergeCell ref="AC4:AD4"/>
    <mergeCell ref="BG5:BH5"/>
    <mergeCell ref="C7:D7"/>
    <mergeCell ref="E7:F7"/>
    <mergeCell ref="G7:H7"/>
    <mergeCell ref="I7:J7"/>
    <mergeCell ref="K7:L7"/>
    <mergeCell ref="M7:N7"/>
    <mergeCell ref="O7:P7"/>
    <mergeCell ref="Q7:R7"/>
    <mergeCell ref="AW5:AX5"/>
    <mergeCell ref="AY5:AZ5"/>
    <mergeCell ref="BA5:BB5"/>
    <mergeCell ref="BC5:BD5"/>
    <mergeCell ref="BE5:BF5"/>
    <mergeCell ref="AK5:AL5"/>
    <mergeCell ref="AM5:AN5"/>
    <mergeCell ref="AO5:AP5"/>
    <mergeCell ref="AQ5:AR5"/>
    <mergeCell ref="AS5:AT5"/>
    <mergeCell ref="AU5:AV5"/>
    <mergeCell ref="Y5:Z5"/>
    <mergeCell ref="AA5:AB5"/>
    <mergeCell ref="AC5:AD5"/>
    <mergeCell ref="AE5:AF5"/>
    <mergeCell ref="BE7:BF7"/>
    <mergeCell ref="BG7:BH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W7:X7"/>
    <mergeCell ref="Y7:Z7"/>
    <mergeCell ref="AA7:AB7"/>
    <mergeCell ref="AG29:AH29"/>
    <mergeCell ref="AI29:AJ29"/>
    <mergeCell ref="M29:N29"/>
    <mergeCell ref="O29:P29"/>
    <mergeCell ref="Q29:R29"/>
    <mergeCell ref="S29:T29"/>
    <mergeCell ref="U29:V29"/>
    <mergeCell ref="W29:X29"/>
    <mergeCell ref="AC29:AD29"/>
    <mergeCell ref="AE29:AF29"/>
    <mergeCell ref="BC7:BD7"/>
    <mergeCell ref="AC7:AD7"/>
    <mergeCell ref="BG29:BH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AK29:AL29"/>
    <mergeCell ref="AM29:AN29"/>
    <mergeCell ref="AO29:AP29"/>
    <mergeCell ref="AQ29:AR29"/>
    <mergeCell ref="AS29:AT29"/>
    <mergeCell ref="AU29:AV29"/>
    <mergeCell ref="Y29:Z29"/>
    <mergeCell ref="AA29:AB29"/>
    <mergeCell ref="BE30:BF30"/>
    <mergeCell ref="BG30:BH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W30:X30"/>
    <mergeCell ref="Y30:Z30"/>
    <mergeCell ref="AA30:AB30"/>
    <mergeCell ref="AG31:AH31"/>
    <mergeCell ref="AI31:AJ31"/>
    <mergeCell ref="M31:N31"/>
    <mergeCell ref="O31:P31"/>
    <mergeCell ref="Q31:R31"/>
    <mergeCell ref="S31:T31"/>
    <mergeCell ref="U31:V31"/>
    <mergeCell ref="W31:X31"/>
    <mergeCell ref="BC30:BD30"/>
    <mergeCell ref="AC30:AD30"/>
    <mergeCell ref="BG31:BH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AK31:AL31"/>
    <mergeCell ref="AM31:AN31"/>
    <mergeCell ref="AO31:AP31"/>
    <mergeCell ref="AQ31:AR31"/>
    <mergeCell ref="AS31:AT31"/>
    <mergeCell ref="AU31:AV31"/>
    <mergeCell ref="Y31:Z31"/>
    <mergeCell ref="AA31:AB31"/>
    <mergeCell ref="AC31:AD31"/>
    <mergeCell ref="AE31:AF31"/>
    <mergeCell ref="BE32:BF32"/>
    <mergeCell ref="BG32:BH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W32:X32"/>
    <mergeCell ref="Y32:Z32"/>
    <mergeCell ref="AA32:AB32"/>
    <mergeCell ref="AG33:AH33"/>
    <mergeCell ref="AI33:AJ33"/>
    <mergeCell ref="M33:N33"/>
    <mergeCell ref="O33:P33"/>
    <mergeCell ref="Q33:R33"/>
    <mergeCell ref="S33:T33"/>
    <mergeCell ref="U33:V33"/>
    <mergeCell ref="W33:X33"/>
    <mergeCell ref="BC32:BD32"/>
    <mergeCell ref="AC32:AD32"/>
    <mergeCell ref="BG33:BH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AK33:AL33"/>
    <mergeCell ref="AM33:AN33"/>
    <mergeCell ref="AO33:AP33"/>
    <mergeCell ref="AQ33:AR33"/>
    <mergeCell ref="AS33:AT33"/>
    <mergeCell ref="AU33:AV33"/>
    <mergeCell ref="Y33:Z33"/>
    <mergeCell ref="AA33:AB33"/>
    <mergeCell ref="AC33:AD33"/>
    <mergeCell ref="AE33:AF33"/>
    <mergeCell ref="BE34:BF34"/>
    <mergeCell ref="BG34:BH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W34:X34"/>
    <mergeCell ref="Y34:Z34"/>
    <mergeCell ref="AA34:AB34"/>
    <mergeCell ref="AG35:AH35"/>
    <mergeCell ref="AI35:AJ35"/>
    <mergeCell ref="M35:N35"/>
    <mergeCell ref="O35:P35"/>
    <mergeCell ref="Q35:R35"/>
    <mergeCell ref="S35:T35"/>
    <mergeCell ref="U35:V35"/>
    <mergeCell ref="W35:X35"/>
    <mergeCell ref="BC34:BD34"/>
    <mergeCell ref="AC34:AD34"/>
    <mergeCell ref="BG35:BH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AK35:AL35"/>
    <mergeCell ref="AM35:AN35"/>
    <mergeCell ref="AO35:AP35"/>
    <mergeCell ref="AQ35:AR35"/>
    <mergeCell ref="AS35:AT35"/>
    <mergeCell ref="AU35:AV35"/>
    <mergeCell ref="Y35:Z35"/>
    <mergeCell ref="AA35:AB35"/>
    <mergeCell ref="AC35:AD35"/>
    <mergeCell ref="AE35:AF35"/>
    <mergeCell ref="BG36:BH36"/>
    <mergeCell ref="AO36:AP36"/>
    <mergeCell ref="AQ36:AR36"/>
    <mergeCell ref="AS36:AT36"/>
    <mergeCell ref="AU36:AV36"/>
    <mergeCell ref="AW36:AX36"/>
    <mergeCell ref="AY36:AZ36"/>
    <mergeCell ref="AC36:AD36"/>
    <mergeCell ref="AE36:AF36"/>
    <mergeCell ref="AG36:AH36"/>
    <mergeCell ref="AI36:AJ36"/>
    <mergeCell ref="AK36:AL36"/>
    <mergeCell ref="AM36:AN36"/>
    <mergeCell ref="A37:B37"/>
    <mergeCell ref="C37:D37"/>
    <mergeCell ref="E37:F37"/>
    <mergeCell ref="G37:H37"/>
    <mergeCell ref="I37:J37"/>
    <mergeCell ref="K37:L37"/>
    <mergeCell ref="BA36:BB36"/>
    <mergeCell ref="BC36:BD36"/>
    <mergeCell ref="BE36:BF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G37:BH37"/>
    <mergeCell ref="AW37:AX37"/>
    <mergeCell ref="AY37:AZ37"/>
    <mergeCell ref="BA37:BB37"/>
    <mergeCell ref="BC37:BD37"/>
    <mergeCell ref="BE37:BF37"/>
    <mergeCell ref="AK37:AL37"/>
    <mergeCell ref="AM37:AN37"/>
    <mergeCell ref="AO37:AP37"/>
    <mergeCell ref="AQ37:AR37"/>
    <mergeCell ref="AS37:AT37"/>
    <mergeCell ref="AU37:AV37"/>
  </mergeCells>
  <conditionalFormatting sqref="C4:BH4">
    <cfRule type="expression" dxfId="111" priority="55">
      <formula>C$4&lt;&gt;""</formula>
    </cfRule>
  </conditionalFormatting>
  <conditionalFormatting sqref="C23:BH28">
    <cfRule type="expression" dxfId="110" priority="46">
      <formula>$A23=""</formula>
    </cfRule>
  </conditionalFormatting>
  <conditionalFormatting sqref="C9:BH28">
    <cfRule type="expression" dxfId="109" priority="37">
      <formula>$A9=""</formula>
    </cfRule>
    <cfRule type="cellIs" dxfId="108" priority="39" operator="equal">
      <formula>$B$29</formula>
    </cfRule>
    <cfRule type="cellIs" dxfId="107" priority="40" operator="equal">
      <formula>$B$30</formula>
    </cfRule>
    <cfRule type="cellIs" dxfId="106" priority="41" operator="equal">
      <formula>$B$31</formula>
    </cfRule>
    <cfRule type="cellIs" dxfId="105" priority="42" operator="equal">
      <formula>$B$32</formula>
    </cfRule>
    <cfRule type="cellIs" dxfId="104" priority="43" operator="equal">
      <formula>$B$33</formula>
    </cfRule>
    <cfRule type="cellIs" dxfId="103" priority="44" operator="equal">
      <formula>$B$34</formula>
    </cfRule>
    <cfRule type="cellIs" dxfId="102" priority="45"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8" id="{CA945A02-ED09-4ABD-BF93-C36DA3977CD3}">
            <xm:f>OR(WEEKDAY(C$6,2)&gt;5,COUNTIF(PARAMETRES!$G$3:$G$27,C$6)&gt;0)</xm:f>
            <x14:dxf>
              <fill>
                <patternFill>
                  <bgColor theme="4" tint="0.79998168889431442"/>
                </patternFill>
              </fill>
            </x14:dxf>
          </x14:cfRule>
          <xm:sqref>C5:BH28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C9:BH28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BL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MARS "&amp;PARAMETRES!D2</f>
        <v>PLANNING ABSENCES MARS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_xlfn.ISOWEEKNUM(DATE(PARAMETRES!$D$2,3,C5))</f>
        <v>9</v>
      </c>
      <c r="D4" s="216"/>
      <c r="E4" s="216">
        <f>IF(WEEKDAY(DATE(PARAMETRES!$D$2,3,E5),2)=1,_xlfn.ISOWEEKNUM(DATE(PARAMETRES!$D$2,3,E5)),"")</f>
        <v>10</v>
      </c>
      <c r="F4" s="216"/>
      <c r="G4" s="216" t="str">
        <f>IF(WEEKDAY(DATE(PARAMETRES!$D$2,3,G5),2)=1,_xlfn.ISOWEEKNUM(DATE(PARAMETRES!$D$2,3,G5)),"")</f>
        <v/>
      </c>
      <c r="H4" s="216"/>
      <c r="I4" s="216" t="str">
        <f>IF(WEEKDAY(DATE(PARAMETRES!$D$2,3,I5),2)=1,_xlfn.ISOWEEKNUM(DATE(PARAMETRES!$D$2,3,I5)),"")</f>
        <v/>
      </c>
      <c r="J4" s="216"/>
      <c r="K4" s="216" t="str">
        <f>IF(WEEKDAY(DATE(PARAMETRES!$D$2,3,K5),2)=1,_xlfn.ISOWEEKNUM(DATE(PARAMETRES!$D$2,3,K5)),"")</f>
        <v/>
      </c>
      <c r="L4" s="216"/>
      <c r="M4" s="216" t="str">
        <f>IF(WEEKDAY(DATE(PARAMETRES!$D$2,3,M5),2)=1,_xlfn.ISOWEEKNUM(DATE(PARAMETRES!$D$2,3,M5)),"")</f>
        <v/>
      </c>
      <c r="N4" s="216"/>
      <c r="O4" s="216" t="str">
        <f>IF(WEEKDAY(DATE(PARAMETRES!$D$2,3,O5),2)=1,_xlfn.ISOWEEKNUM(DATE(PARAMETRES!$D$2,3,O5)),"")</f>
        <v/>
      </c>
      <c r="P4" s="216"/>
      <c r="Q4" s="216" t="str">
        <f>IF(WEEKDAY(DATE(PARAMETRES!$D$2,3,Q5),2)=1,_xlfn.ISOWEEKNUM(DATE(PARAMETRES!$D$2,3,Q5)),"")</f>
        <v/>
      </c>
      <c r="R4" s="216"/>
      <c r="S4" s="216">
        <f>IF(WEEKDAY(DATE(PARAMETRES!$D$2,3,S5),2)=1,_xlfn.ISOWEEKNUM(DATE(PARAMETRES!$D$2,3,S5)),"")</f>
        <v>11</v>
      </c>
      <c r="T4" s="216"/>
      <c r="U4" s="216" t="str">
        <f>IF(WEEKDAY(DATE(PARAMETRES!$D$2,3,U5),2)=1,_xlfn.ISOWEEKNUM(DATE(PARAMETRES!$D$2,3,U5)),"")</f>
        <v/>
      </c>
      <c r="V4" s="216"/>
      <c r="W4" s="216" t="str">
        <f>IF(WEEKDAY(DATE(PARAMETRES!$D$2,3,W5),2)=1,_xlfn.ISOWEEKNUM(DATE(PARAMETRES!$D$2,3,W5)),"")</f>
        <v/>
      </c>
      <c r="X4" s="216"/>
      <c r="Y4" s="216" t="str">
        <f>IF(WEEKDAY(DATE(PARAMETRES!$D$2,3,Y5),2)=1,_xlfn.ISOWEEKNUM(DATE(PARAMETRES!$D$2,3,Y5)),"")</f>
        <v/>
      </c>
      <c r="Z4" s="216"/>
      <c r="AA4" s="216" t="str">
        <f>IF(WEEKDAY(DATE(PARAMETRES!$D$2,3,AA5),2)=1,_xlfn.ISOWEEKNUM(DATE(PARAMETRES!$D$2,3,AA5)),"")</f>
        <v/>
      </c>
      <c r="AB4" s="216"/>
      <c r="AC4" s="216" t="str">
        <f>IF(WEEKDAY(DATE(PARAMETRES!$D$2,3,AC5),2)=1,_xlfn.ISOWEEKNUM(DATE(PARAMETRES!$D$2,3,AC5)),"")</f>
        <v/>
      </c>
      <c r="AD4" s="216"/>
      <c r="AE4" s="216" t="str">
        <f>IF(WEEKDAY(DATE(PARAMETRES!$D$2,3,AE5),2)=1,_xlfn.ISOWEEKNUM(DATE(PARAMETRES!$D$2,3,AE5)),"")</f>
        <v/>
      </c>
      <c r="AF4" s="216"/>
      <c r="AG4" s="216">
        <f>IF(WEEKDAY(DATE(PARAMETRES!$D$2,3,AG5),2)=1,_xlfn.ISOWEEKNUM(DATE(PARAMETRES!$D$2,3,AG5)),"")</f>
        <v>12</v>
      </c>
      <c r="AH4" s="216"/>
      <c r="AI4" s="216" t="str">
        <f>IF(WEEKDAY(DATE(PARAMETRES!$D$2,3,AI5),2)=1,_xlfn.ISOWEEKNUM(DATE(PARAMETRES!$D$2,3,AI5)),"")</f>
        <v/>
      </c>
      <c r="AJ4" s="216"/>
      <c r="AK4" s="216" t="str">
        <f>IF(WEEKDAY(DATE(PARAMETRES!$D$2,3,AK5),2)=1,_xlfn.ISOWEEKNUM(DATE(PARAMETRES!$D$2,3,AK5)),"")</f>
        <v/>
      </c>
      <c r="AL4" s="216"/>
      <c r="AM4" s="216" t="str">
        <f>IF(WEEKDAY(DATE(PARAMETRES!$D$2,3,AM5),2)=1,_xlfn.ISOWEEKNUM(DATE(PARAMETRES!$D$2,3,AM5)),"")</f>
        <v/>
      </c>
      <c r="AN4" s="216"/>
      <c r="AO4" s="216" t="str">
        <f>IF(WEEKDAY(DATE(PARAMETRES!$D$2,3,AO5),2)=1,_xlfn.ISOWEEKNUM(DATE(PARAMETRES!$D$2,3,AO5)),"")</f>
        <v/>
      </c>
      <c r="AP4" s="216"/>
      <c r="AQ4" s="216" t="str">
        <f>IF(WEEKDAY(DATE(PARAMETRES!$D$2,3,AQ5),2)=1,_xlfn.ISOWEEKNUM(DATE(PARAMETRES!$D$2,3,AQ5)),"")</f>
        <v/>
      </c>
      <c r="AR4" s="216"/>
      <c r="AS4" s="216" t="str">
        <f>IF(WEEKDAY(DATE(PARAMETRES!$D$2,3,AS5),2)=1,_xlfn.ISOWEEKNUM(DATE(PARAMETRES!$D$2,3,AS5)),"")</f>
        <v/>
      </c>
      <c r="AT4" s="216"/>
      <c r="AU4" s="216">
        <f>IF(WEEKDAY(DATE(PARAMETRES!$D$2,3,AU5),2)=1,_xlfn.ISOWEEKNUM(DATE(PARAMETRES!$D$2,3,AU5)),"")</f>
        <v>13</v>
      </c>
      <c r="AV4" s="216"/>
      <c r="AW4" s="216" t="str">
        <f>IF(WEEKDAY(DATE(PARAMETRES!$D$2,3,AW5),2)=1,_xlfn.ISOWEEKNUM(DATE(PARAMETRES!$D$2,3,AW5)),"")</f>
        <v/>
      </c>
      <c r="AX4" s="216"/>
      <c r="AY4" s="216" t="str">
        <f>IF(WEEKDAY(DATE(PARAMETRES!$D$2,3,AY5),2)=1,_xlfn.ISOWEEKNUM(DATE(PARAMETRES!$D$2,3,AY5)),"")</f>
        <v/>
      </c>
      <c r="AZ4" s="216"/>
      <c r="BA4" s="216" t="str">
        <f>IF(WEEKDAY(DATE(PARAMETRES!$D$2,3,BA5),2)=1,_xlfn.ISOWEEKNUM(DATE(PARAMETRES!$D$2,3,BA5)),"")</f>
        <v/>
      </c>
      <c r="BB4" s="216"/>
      <c r="BC4" s="216" t="str">
        <f>IF(WEEKDAY(DATE(PARAMETRES!$D$2,3,BC5),2)=1,_xlfn.ISOWEEKNUM(DATE(PARAMETRES!$D$2,3,BC5)),"")</f>
        <v/>
      </c>
      <c r="BD4" s="216"/>
      <c r="BE4" s="216" t="str">
        <f>IF(WEEKDAY(DATE(PARAMETRES!$D$2,3,BE5),2)=1,_xlfn.ISOWEEKNUM(DATE(PARAMETRES!$D$2,3,BE5)),"")</f>
        <v/>
      </c>
      <c r="BF4" s="216"/>
      <c r="BG4" s="216" t="str">
        <f>IF(WEEKDAY(DATE(PARAMETRES!$D$2,3,BG5),2)=1,_xlfn.ISOWEEKNUM(DATE(PARAMETRES!$D$2,3,BG5)),"")</f>
        <v/>
      </c>
      <c r="BH4" s="216"/>
      <c r="BI4" s="216">
        <f>IF(WEEKDAY(DATE(PARAMETRES!$D$2,3,BI5),2)=1,_xlfn.ISOWEEKNUM(DATE(PARAMETRES!$D$2,3,BI5)),"")</f>
        <v>14</v>
      </c>
      <c r="BJ4" s="216"/>
      <c r="BK4" s="217" t="str">
        <f>IF(WEEKDAY(DATE(PARAMETRES!$D$2,3,BK5),2)=1,_xlfn.ISOWEEKNUM(DATE(PARAMETRES!$D$2,3,BK5)),"")</f>
        <v/>
      </c>
      <c r="BL4" s="220"/>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DATE(PARAMETRES!$D$2,3,C5)</f>
        <v>46082</v>
      </c>
      <c r="D6" s="86">
        <f>DATE(PARAMETRES!$D$2,3,C5)</f>
        <v>46082</v>
      </c>
      <c r="E6" s="86">
        <f>DATE(PARAMETRES!$D$2,3,E5)</f>
        <v>46083</v>
      </c>
      <c r="F6" s="87">
        <f>DATE(PARAMETRES!$D$2,3,E5)</f>
        <v>46083</v>
      </c>
      <c r="G6" s="86">
        <f>DATE(PARAMETRES!$D$2,3,G5)</f>
        <v>46084</v>
      </c>
      <c r="H6" s="86">
        <f>DATE(PARAMETRES!$D$2,3,G5)</f>
        <v>46084</v>
      </c>
      <c r="I6" s="86">
        <f>DATE(PARAMETRES!$D$2,3,I5)</f>
        <v>46085</v>
      </c>
      <c r="J6" s="87">
        <f>DATE(PARAMETRES!$D$2,3,I5)</f>
        <v>46085</v>
      </c>
      <c r="K6" s="86">
        <f>DATE(PARAMETRES!$D$2,3,K5)</f>
        <v>46086</v>
      </c>
      <c r="L6" s="86">
        <f>DATE(PARAMETRES!$D$2,3,K5)</f>
        <v>46086</v>
      </c>
      <c r="M6" s="86">
        <f>DATE(PARAMETRES!$D$2,3,M5)</f>
        <v>46087</v>
      </c>
      <c r="N6" s="87">
        <f>DATE(PARAMETRES!$D$2,3,M5)</f>
        <v>46087</v>
      </c>
      <c r="O6" s="86">
        <f>DATE(PARAMETRES!$D$2,3,O5)</f>
        <v>46088</v>
      </c>
      <c r="P6" s="86">
        <f>DATE(PARAMETRES!$D$2,3,O5)</f>
        <v>46088</v>
      </c>
      <c r="Q6" s="86">
        <f>DATE(PARAMETRES!$D$2,3,Q5)</f>
        <v>46089</v>
      </c>
      <c r="R6" s="87">
        <f>DATE(PARAMETRES!$D$2,3,Q5)</f>
        <v>46089</v>
      </c>
      <c r="S6" s="86">
        <f>DATE(PARAMETRES!$D$2,3,S5)</f>
        <v>46090</v>
      </c>
      <c r="T6" s="86">
        <f>DATE(PARAMETRES!$D$2,3,S5)</f>
        <v>46090</v>
      </c>
      <c r="U6" s="86">
        <f>DATE(PARAMETRES!$D$2,3,U5)</f>
        <v>46091</v>
      </c>
      <c r="V6" s="87">
        <f>DATE(PARAMETRES!$D$2,3,U5)</f>
        <v>46091</v>
      </c>
      <c r="W6" s="86">
        <f>DATE(PARAMETRES!$D$2,3,W5)</f>
        <v>46092</v>
      </c>
      <c r="X6" s="86">
        <f>DATE(PARAMETRES!$D$2,3,W5)</f>
        <v>46092</v>
      </c>
      <c r="Y6" s="86">
        <f>DATE(PARAMETRES!$D$2,3,Y5)</f>
        <v>46093</v>
      </c>
      <c r="Z6" s="87">
        <f>DATE(PARAMETRES!$D$2,3,Y5)</f>
        <v>46093</v>
      </c>
      <c r="AA6" s="86">
        <f>DATE(PARAMETRES!$D$2,3,AA5)</f>
        <v>46094</v>
      </c>
      <c r="AB6" s="86">
        <f>DATE(PARAMETRES!$D$2,3,AA5)</f>
        <v>46094</v>
      </c>
      <c r="AC6" s="86">
        <f>DATE(PARAMETRES!$D$2,3,AC5)</f>
        <v>46095</v>
      </c>
      <c r="AD6" s="87">
        <f>DATE(PARAMETRES!$D$2,3,AC5)</f>
        <v>46095</v>
      </c>
      <c r="AE6" s="86">
        <f>DATE(PARAMETRES!$D$2,3,AE5)</f>
        <v>46096</v>
      </c>
      <c r="AF6" s="86">
        <f>DATE(PARAMETRES!$D$2,3,AE5)</f>
        <v>46096</v>
      </c>
      <c r="AG6" s="86">
        <f>DATE(PARAMETRES!$D$2,3,AG5)</f>
        <v>46097</v>
      </c>
      <c r="AH6" s="87">
        <f>DATE(PARAMETRES!$D$2,3,AG5)</f>
        <v>46097</v>
      </c>
      <c r="AI6" s="86">
        <f>DATE(PARAMETRES!$D$2,3,AI5)</f>
        <v>46098</v>
      </c>
      <c r="AJ6" s="86">
        <f>DATE(PARAMETRES!$D$2,3,AI5)</f>
        <v>46098</v>
      </c>
      <c r="AK6" s="86">
        <f>DATE(PARAMETRES!$D$2,3,AK5)</f>
        <v>46099</v>
      </c>
      <c r="AL6" s="87">
        <f>DATE(PARAMETRES!$D$2,3,AK5)</f>
        <v>46099</v>
      </c>
      <c r="AM6" s="86">
        <f>DATE(PARAMETRES!$D$2,3,AM5)</f>
        <v>46100</v>
      </c>
      <c r="AN6" s="86">
        <f>DATE(PARAMETRES!$D$2,3,AM5)</f>
        <v>46100</v>
      </c>
      <c r="AO6" s="86">
        <f>DATE(PARAMETRES!$D$2,3,AO5)</f>
        <v>46101</v>
      </c>
      <c r="AP6" s="87">
        <f>DATE(PARAMETRES!$D$2,3,AO5)</f>
        <v>46101</v>
      </c>
      <c r="AQ6" s="86">
        <f>DATE(PARAMETRES!$D$2,3,AQ5)</f>
        <v>46102</v>
      </c>
      <c r="AR6" s="86">
        <f>DATE(PARAMETRES!$D$2,3,AQ5)</f>
        <v>46102</v>
      </c>
      <c r="AS6" s="86">
        <f>DATE(PARAMETRES!$D$2,3,AS5)</f>
        <v>46103</v>
      </c>
      <c r="AT6" s="87">
        <f>DATE(PARAMETRES!$D$2,3,AS5)</f>
        <v>46103</v>
      </c>
      <c r="AU6" s="86">
        <f>DATE(PARAMETRES!$D$2,3,AU5)</f>
        <v>46104</v>
      </c>
      <c r="AV6" s="86">
        <f>DATE(PARAMETRES!$D$2,3,AU5)</f>
        <v>46104</v>
      </c>
      <c r="AW6" s="86">
        <f>DATE(PARAMETRES!$D$2,3,AW5)</f>
        <v>46105</v>
      </c>
      <c r="AX6" s="87">
        <f>DATE(PARAMETRES!$D$2,3,AW5)</f>
        <v>46105</v>
      </c>
      <c r="AY6" s="86">
        <f>DATE(PARAMETRES!$D$2,3,AY5)</f>
        <v>46106</v>
      </c>
      <c r="AZ6" s="86">
        <f>DATE(PARAMETRES!$D$2,3,AY5)</f>
        <v>46106</v>
      </c>
      <c r="BA6" s="86">
        <f>DATE(PARAMETRES!$D$2,3,BA5)</f>
        <v>46107</v>
      </c>
      <c r="BB6" s="87">
        <f>DATE(PARAMETRES!$D$2,3,BA5)</f>
        <v>46107</v>
      </c>
      <c r="BC6" s="86">
        <f>DATE(PARAMETRES!$D$2,3,BC5)</f>
        <v>46108</v>
      </c>
      <c r="BD6" s="86">
        <f>DATE(PARAMETRES!$D$2,3,BC5)</f>
        <v>46108</v>
      </c>
      <c r="BE6" s="86">
        <f>DATE(PARAMETRES!$D$2,3,BE5)</f>
        <v>46109</v>
      </c>
      <c r="BF6" s="87">
        <f>DATE(PARAMETRES!$D$2,3,BE5)</f>
        <v>46109</v>
      </c>
      <c r="BG6" s="86">
        <f>DATE(PARAMETRES!$D$2,3,BG5)</f>
        <v>46110</v>
      </c>
      <c r="BH6" s="86">
        <f>DATE(PARAMETRES!$D$2,3,BG5)</f>
        <v>46110</v>
      </c>
      <c r="BI6" s="86">
        <f>DATE(PARAMETRES!$D$2,3,BI5)</f>
        <v>46111</v>
      </c>
      <c r="BJ6" s="87">
        <f>DATE(PARAMETRES!$D$2,3,BI5)</f>
        <v>46111</v>
      </c>
      <c r="BK6" s="86">
        <f>DATE(PARAMETRES!$D$2,3,BK5)</f>
        <v>46112</v>
      </c>
      <c r="BL6" s="86">
        <f>DATE(PARAMETRES!$D$2,3,BK5)</f>
        <v>46112</v>
      </c>
    </row>
    <row r="7" spans="1:64">
      <c r="C7" s="194" t="str">
        <f>TEXT(DATE(PARAMETRES!$D$2,3,C5),"jjj")</f>
        <v>dim</v>
      </c>
      <c r="D7" s="195"/>
      <c r="E7" s="194" t="str">
        <f>TEXT(DATE(PARAMETRES!$D$2,3,E5),"jjj")</f>
        <v>lun</v>
      </c>
      <c r="F7" s="195"/>
      <c r="G7" s="194" t="str">
        <f>TEXT(DATE(PARAMETRES!$D$2,3,G5),"jjj")</f>
        <v>mar</v>
      </c>
      <c r="H7" s="195"/>
      <c r="I7" s="194" t="str">
        <f>TEXT(DATE(PARAMETRES!$D$2,3,I5),"jjj")</f>
        <v>mer</v>
      </c>
      <c r="J7" s="195"/>
      <c r="K7" s="194" t="str">
        <f>TEXT(DATE(PARAMETRES!$D$2,3,K5),"jjj")</f>
        <v>jeu</v>
      </c>
      <c r="L7" s="195"/>
      <c r="M7" s="194" t="str">
        <f>TEXT(DATE(PARAMETRES!$D$2,3,M5),"jjj")</f>
        <v>ven</v>
      </c>
      <c r="N7" s="195"/>
      <c r="O7" s="194" t="str">
        <f>TEXT(DATE(PARAMETRES!$D$2,3,O5),"jjj")</f>
        <v>sam</v>
      </c>
      <c r="P7" s="195"/>
      <c r="Q7" s="194" t="str">
        <f>TEXT(DATE(PARAMETRES!$D$2,3,Q5),"jjj")</f>
        <v>dim</v>
      </c>
      <c r="R7" s="195"/>
      <c r="S7" s="194" t="str">
        <f>TEXT(DATE(PARAMETRES!$D$2,3,S5),"jjj")</f>
        <v>lun</v>
      </c>
      <c r="T7" s="195"/>
      <c r="U7" s="194" t="str">
        <f>TEXT(DATE(PARAMETRES!$D$2,3,U5),"jjj")</f>
        <v>mar</v>
      </c>
      <c r="V7" s="195"/>
      <c r="W7" s="194" t="str">
        <f>TEXT(DATE(PARAMETRES!$D$2,3,W5),"jjj")</f>
        <v>mer</v>
      </c>
      <c r="X7" s="195"/>
      <c r="Y7" s="194" t="str">
        <f>TEXT(DATE(PARAMETRES!$D$2,3,Y5),"jjj")</f>
        <v>jeu</v>
      </c>
      <c r="Z7" s="195"/>
      <c r="AA7" s="194" t="str">
        <f>TEXT(DATE(PARAMETRES!$D$2,3,AA5),"jjj")</f>
        <v>ven</v>
      </c>
      <c r="AB7" s="195"/>
      <c r="AC7" s="194" t="str">
        <f>TEXT(DATE(PARAMETRES!$D$2,3,AC5),"jjj")</f>
        <v>sam</v>
      </c>
      <c r="AD7" s="195"/>
      <c r="AE7" s="194" t="str">
        <f>TEXT(DATE(PARAMETRES!$D$2,3,AE5),"jjj")</f>
        <v>dim</v>
      </c>
      <c r="AF7" s="195"/>
      <c r="AG7" s="194" t="str">
        <f>TEXT(DATE(PARAMETRES!$D$2,3,AG5),"jjj")</f>
        <v>lun</v>
      </c>
      <c r="AH7" s="195"/>
      <c r="AI7" s="194" t="str">
        <f>TEXT(DATE(PARAMETRES!$D$2,3,AI5),"jjj")</f>
        <v>mar</v>
      </c>
      <c r="AJ7" s="195"/>
      <c r="AK7" s="194" t="str">
        <f>TEXT(DATE(PARAMETRES!$D$2,3,AK5),"jjj")</f>
        <v>mer</v>
      </c>
      <c r="AL7" s="195"/>
      <c r="AM7" s="194" t="str">
        <f>TEXT(DATE(PARAMETRES!$D$2,3,AM5),"jjj")</f>
        <v>jeu</v>
      </c>
      <c r="AN7" s="195"/>
      <c r="AO7" s="194" t="str">
        <f>TEXT(DATE(PARAMETRES!$D$2,3,AO5),"jjj")</f>
        <v>ven</v>
      </c>
      <c r="AP7" s="195"/>
      <c r="AQ7" s="194" t="str">
        <f>TEXT(DATE(PARAMETRES!$D$2,3,AQ5),"jjj")</f>
        <v>sam</v>
      </c>
      <c r="AR7" s="195"/>
      <c r="AS7" s="194" t="str">
        <f>TEXT(DATE(PARAMETRES!$D$2,3,AS5),"jjj")</f>
        <v>dim</v>
      </c>
      <c r="AT7" s="195"/>
      <c r="AU7" s="194" t="str">
        <f>TEXT(DATE(PARAMETRES!$D$2,3,AU5),"jjj")</f>
        <v>lun</v>
      </c>
      <c r="AV7" s="195"/>
      <c r="AW7" s="194" t="str">
        <f>TEXT(DATE(PARAMETRES!$D$2,3,AW5),"jjj")</f>
        <v>mar</v>
      </c>
      <c r="AX7" s="195"/>
      <c r="AY7" s="194" t="str">
        <f>TEXT(DATE(PARAMETRES!$D$2,3,AY5),"jjj")</f>
        <v>mer</v>
      </c>
      <c r="AZ7" s="195"/>
      <c r="BA7" s="194" t="str">
        <f>TEXT(DATE(PARAMETRES!$D$2,3,BA5),"jjj")</f>
        <v>jeu</v>
      </c>
      <c r="BB7" s="195"/>
      <c r="BC7" s="194" t="str">
        <f>TEXT(DATE(PARAMETRES!$D$2,3,BC5),"jjj")</f>
        <v>ven</v>
      </c>
      <c r="BD7" s="195"/>
      <c r="BE7" s="194" t="str">
        <f>TEXT(DATE(PARAMETRES!$D$2,3,BE5),"jjj")</f>
        <v>sam</v>
      </c>
      <c r="BF7" s="195"/>
      <c r="BG7" s="194" t="str">
        <f>TEXT(DATE(PARAMETRES!$D$2,3,BG5),"jjj")</f>
        <v>dim</v>
      </c>
      <c r="BH7" s="195"/>
      <c r="BI7" s="194" t="str">
        <f>TEXT(DATE(PARAMETRES!$D$2,3,BI5),"jjj")</f>
        <v>lun</v>
      </c>
      <c r="BJ7" s="195"/>
      <c r="BK7" s="194" t="str">
        <f>TEXT(DATE(PARAMETRES!$D$2,3,BK5),"jjj")</f>
        <v>mar</v>
      </c>
      <c r="BL7" s="195"/>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5"/>
      <c r="BL14" s="116"/>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5"/>
      <c r="BL15" s="116"/>
    </row>
    <row r="16" spans="1:64" ht="15.6" thickTop="1" thickBot="1">
      <c r="A16" s="125"/>
      <c r="B16" s="126"/>
      <c r="C16" s="118"/>
      <c r="D16" s="119"/>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5"/>
      <c r="BL16" s="116"/>
    </row>
    <row r="17" spans="1:64" ht="15.6" thickTop="1" thickBot="1">
      <c r="A17" s="125"/>
      <c r="B17" s="126"/>
      <c r="C17" s="118"/>
      <c r="D17" s="119"/>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5"/>
      <c r="BL17" s="116"/>
    </row>
    <row r="18" spans="1:64" ht="15.6" thickTop="1" thickBot="1">
      <c r="A18" s="125"/>
      <c r="B18" s="126"/>
      <c r="C18" s="118"/>
      <c r="D18" s="119"/>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5"/>
      <c r="BL18" s="116"/>
    </row>
    <row r="19" spans="1:64" ht="15.6" thickTop="1" thickBot="1">
      <c r="A19" s="125"/>
      <c r="B19" s="126"/>
      <c r="C19" s="118"/>
      <c r="D19" s="119"/>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8"/>
      <c r="D20" s="119"/>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8"/>
      <c r="F21" s="119"/>
      <c r="G21" s="118"/>
      <c r="H21" s="119"/>
      <c r="I21" s="118"/>
      <c r="J21" s="119"/>
      <c r="K21" s="118"/>
      <c r="L21" s="119"/>
      <c r="M21" s="118"/>
      <c r="N21" s="119"/>
      <c r="O21" s="118"/>
      <c r="P21" s="119"/>
      <c r="Q21" s="118"/>
      <c r="R21" s="119"/>
      <c r="S21" s="118"/>
      <c r="T21" s="119"/>
      <c r="U21" s="118"/>
      <c r="V21" s="119"/>
      <c r="W21" s="118"/>
      <c r="X21" s="119"/>
      <c r="Y21" s="118"/>
      <c r="Z21" s="119"/>
      <c r="AA21" s="118"/>
      <c r="AB21" s="119"/>
      <c r="AC21" s="118"/>
      <c r="AD21" s="119"/>
      <c r="AE21" s="118"/>
      <c r="AF21" s="119"/>
      <c r="AG21" s="118"/>
      <c r="AH21" s="119"/>
      <c r="AI21" s="118"/>
      <c r="AJ21" s="119"/>
      <c r="AK21" s="118"/>
      <c r="AL21" s="119"/>
      <c r="AM21" s="118"/>
      <c r="AN21" s="119"/>
      <c r="AO21" s="118"/>
      <c r="AP21" s="119"/>
      <c r="AQ21" s="118"/>
      <c r="AR21" s="119"/>
      <c r="AS21" s="118"/>
      <c r="AT21" s="119"/>
      <c r="AU21" s="118"/>
      <c r="AV21" s="119"/>
      <c r="AW21" s="118"/>
      <c r="AX21" s="119"/>
      <c r="AY21" s="118"/>
      <c r="AZ21" s="119"/>
      <c r="BA21" s="118"/>
      <c r="BB21" s="119"/>
      <c r="BC21" s="118"/>
      <c r="BD21" s="119"/>
      <c r="BE21" s="118"/>
      <c r="BF21" s="119"/>
      <c r="BG21" s="118"/>
      <c r="BH21" s="119"/>
      <c r="BI21" s="118"/>
      <c r="BJ21" s="119"/>
      <c r="BK21" s="118"/>
      <c r="BL21" s="119"/>
    </row>
    <row r="22" spans="1:64" ht="15.6" thickTop="1" thickBot="1">
      <c r="A22" s="125"/>
      <c r="B22" s="126"/>
      <c r="C22" s="115"/>
      <c r="D22" s="116"/>
      <c r="E22" s="118"/>
      <c r="F22" s="119"/>
      <c r="G22" s="118"/>
      <c r="H22" s="119"/>
      <c r="I22" s="118"/>
      <c r="J22" s="119"/>
      <c r="K22" s="118"/>
      <c r="L22" s="119"/>
      <c r="M22" s="118"/>
      <c r="N22" s="119"/>
      <c r="O22" s="118"/>
      <c r="P22" s="119"/>
      <c r="Q22" s="118"/>
      <c r="R22" s="119"/>
      <c r="S22" s="118"/>
      <c r="T22" s="119"/>
      <c r="U22" s="118"/>
      <c r="V22" s="119"/>
      <c r="W22" s="118"/>
      <c r="X22" s="119"/>
      <c r="Y22" s="118"/>
      <c r="Z22" s="119"/>
      <c r="AA22" s="118"/>
      <c r="AB22" s="119"/>
      <c r="AC22" s="118"/>
      <c r="AD22" s="119"/>
      <c r="AE22" s="118"/>
      <c r="AF22" s="119"/>
      <c r="AG22" s="118"/>
      <c r="AH22" s="119"/>
      <c r="AI22" s="118"/>
      <c r="AJ22" s="119"/>
      <c r="AK22" s="118"/>
      <c r="AL22" s="119"/>
      <c r="AM22" s="118"/>
      <c r="AN22" s="119"/>
      <c r="AO22" s="118"/>
      <c r="AP22" s="119"/>
      <c r="AQ22" s="118"/>
      <c r="AR22" s="119"/>
      <c r="AS22" s="118"/>
      <c r="AT22" s="119"/>
      <c r="AU22" s="118"/>
      <c r="AV22" s="119"/>
      <c r="AW22" s="118"/>
      <c r="AX22" s="119"/>
      <c r="AY22" s="118"/>
      <c r="AZ22" s="119"/>
      <c r="BA22" s="118"/>
      <c r="BB22" s="119"/>
      <c r="BC22" s="118"/>
      <c r="BD22" s="119"/>
      <c r="BE22" s="118"/>
      <c r="BF22" s="119"/>
      <c r="BG22" s="118"/>
      <c r="BH22" s="119"/>
      <c r="BI22" s="118"/>
      <c r="BJ22" s="119"/>
      <c r="BK22" s="118"/>
      <c r="BL22" s="119"/>
    </row>
    <row r="23" spans="1:64" ht="15.6" thickTop="1" thickBot="1">
      <c r="A23" s="125"/>
      <c r="B23" s="126"/>
      <c r="C23" s="115"/>
      <c r="D23" s="116"/>
      <c r="E23" s="118"/>
      <c r="F23" s="119"/>
      <c r="G23" s="118"/>
      <c r="H23" s="119"/>
      <c r="I23" s="118"/>
      <c r="J23" s="119"/>
      <c r="K23" s="118"/>
      <c r="L23" s="119"/>
      <c r="M23" s="118"/>
      <c r="N23" s="119"/>
      <c r="O23" s="118"/>
      <c r="P23" s="119"/>
      <c r="Q23" s="118"/>
      <c r="R23" s="119"/>
      <c r="S23" s="118"/>
      <c r="T23" s="119"/>
      <c r="U23" s="118"/>
      <c r="V23" s="119"/>
      <c r="W23" s="118"/>
      <c r="X23" s="119"/>
      <c r="Y23" s="118"/>
      <c r="Z23" s="119"/>
      <c r="AA23" s="118"/>
      <c r="AB23" s="119"/>
      <c r="AC23" s="118"/>
      <c r="AD23" s="119"/>
      <c r="AE23" s="118"/>
      <c r="AF23" s="119"/>
      <c r="AG23" s="118"/>
      <c r="AH23" s="119"/>
      <c r="AI23" s="118"/>
      <c r="AJ23" s="119"/>
      <c r="AK23" s="118"/>
      <c r="AL23" s="119"/>
      <c r="AM23" s="118"/>
      <c r="AN23" s="119"/>
      <c r="AO23" s="118"/>
      <c r="AP23" s="119"/>
      <c r="AQ23" s="118"/>
      <c r="AR23" s="119"/>
      <c r="AS23" s="118"/>
      <c r="AT23" s="119"/>
      <c r="AU23" s="118"/>
      <c r="AV23" s="119"/>
      <c r="AW23" s="118"/>
      <c r="AX23" s="119"/>
      <c r="AY23" s="118"/>
      <c r="AZ23" s="119"/>
      <c r="BA23" s="118"/>
      <c r="BB23" s="119"/>
      <c r="BC23" s="118"/>
      <c r="BD23" s="119"/>
      <c r="BE23" s="118"/>
      <c r="BF23" s="119"/>
      <c r="BG23" s="118"/>
      <c r="BH23" s="119"/>
      <c r="BI23" s="118"/>
      <c r="BJ23" s="119"/>
      <c r="BK23" s="118"/>
      <c r="BL23" s="119"/>
    </row>
    <row r="24" spans="1:64" ht="15.6" thickTop="1" thickBot="1">
      <c r="A24" s="125"/>
      <c r="B24" s="126"/>
      <c r="C24" s="115"/>
      <c r="D24" s="116"/>
      <c r="E24" s="118"/>
      <c r="F24" s="119"/>
      <c r="G24" s="118"/>
      <c r="H24" s="119"/>
      <c r="I24" s="118"/>
      <c r="J24" s="119"/>
      <c r="K24" s="118"/>
      <c r="L24" s="119"/>
      <c r="M24" s="118"/>
      <c r="N24" s="119"/>
      <c r="O24" s="118"/>
      <c r="P24" s="119"/>
      <c r="Q24" s="118"/>
      <c r="R24" s="119"/>
      <c r="S24" s="118"/>
      <c r="T24" s="119"/>
      <c r="U24" s="118"/>
      <c r="V24" s="119"/>
      <c r="W24" s="118"/>
      <c r="X24" s="119"/>
      <c r="Y24" s="118"/>
      <c r="Z24" s="119"/>
      <c r="AA24" s="118"/>
      <c r="AB24" s="119"/>
      <c r="AC24" s="118"/>
      <c r="AD24" s="119"/>
      <c r="AE24" s="118"/>
      <c r="AF24" s="119"/>
      <c r="AG24" s="118"/>
      <c r="AH24" s="119"/>
      <c r="AI24" s="118"/>
      <c r="AJ24" s="119"/>
      <c r="AK24" s="118"/>
      <c r="AL24" s="119"/>
      <c r="AM24" s="118"/>
      <c r="AN24" s="119"/>
      <c r="AO24" s="118"/>
      <c r="AP24" s="119"/>
      <c r="AQ24" s="118"/>
      <c r="AR24" s="119"/>
      <c r="AS24" s="118"/>
      <c r="AT24" s="119"/>
      <c r="AU24" s="118"/>
      <c r="AV24" s="119"/>
      <c r="AW24" s="118"/>
      <c r="AX24" s="119"/>
      <c r="AY24" s="118"/>
      <c r="AZ24" s="119"/>
      <c r="BA24" s="118"/>
      <c r="BB24" s="119"/>
      <c r="BC24" s="118"/>
      <c r="BD24" s="119"/>
      <c r="BE24" s="118"/>
      <c r="BF24" s="119"/>
      <c r="BG24" s="118"/>
      <c r="BH24" s="119"/>
      <c r="BI24" s="118"/>
      <c r="BJ24" s="119"/>
      <c r="BK24" s="118"/>
      <c r="BL24" s="119"/>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t="str">
        <f>IF(OR(WEEKDAY(C$6,2)&gt;5,COUNTIF(PARAMETRES!$G:$G,C$6)&gt;0),"",SUM(C29:D35))</f>
        <v/>
      </c>
      <c r="D36" s="213"/>
      <c r="E36" s="212">
        <f>IF(OR(WEEKDAY(E$6,2)&gt;5,COUNTIF(PARAMETRES!$G:$G,E$6)&gt;0),"",SUM(E29:F35))</f>
        <v>0</v>
      </c>
      <c r="F36" s="213"/>
      <c r="G36" s="212">
        <f>IF(OR(WEEKDAY(G$6,2)&gt;5,COUNTIF(PARAMETRES!$G:$G,G$6)&gt;0),"",SUM(G29:H35))</f>
        <v>0</v>
      </c>
      <c r="H36" s="213"/>
      <c r="I36" s="212">
        <f>IF(OR(WEEKDAY(I$6,2)&gt;5,COUNTIF(PARAMETRES!$G:$G,I$6)&gt;0),"",SUM(I29:J35))</f>
        <v>0</v>
      </c>
      <c r="J36" s="213"/>
      <c r="K36" s="212">
        <f>IF(OR(WEEKDAY(K$6,2)&gt;5,COUNTIF(PARAMETRES!$G:$G,K$6)&gt;0),"",SUM(K29:L35))</f>
        <v>0</v>
      </c>
      <c r="L36" s="213"/>
      <c r="M36" s="212">
        <f>IF(OR(WEEKDAY(M$6,2)&gt;5,COUNTIF(PARAMETRES!$G:$G,M$6)&gt;0),"",SUM(M29:N35))</f>
        <v>0</v>
      </c>
      <c r="N36" s="213"/>
      <c r="O36" s="212" t="str">
        <f>IF(OR(WEEKDAY(O$6,2)&gt;5,COUNTIF(PARAMETRES!$G:$G,O$6)&gt;0),"",SUM(O29:P35))</f>
        <v/>
      </c>
      <c r="P36" s="213"/>
      <c r="Q36" s="212" t="str">
        <f>IF(OR(WEEKDAY(Q$6,2)&gt;5,COUNTIF(PARAMETRES!$G:$G,Q$6)&gt;0),"",SUM(Q29:R35))</f>
        <v/>
      </c>
      <c r="R36" s="213"/>
      <c r="S36" s="212">
        <f>IF(OR(WEEKDAY(S$6,2)&gt;5,COUNTIF(PARAMETRES!$G:$G,S$6)&gt;0),"",SUM(S29:T35))</f>
        <v>0</v>
      </c>
      <c r="T36" s="213"/>
      <c r="U36" s="212">
        <f>IF(OR(WEEKDAY(U$6,2)&gt;5,COUNTIF(PARAMETRES!$G:$G,U$6)&gt;0),"",SUM(U29:V35))</f>
        <v>0</v>
      </c>
      <c r="V36" s="213"/>
      <c r="W36" s="212">
        <f>IF(OR(WEEKDAY(W$6,2)&gt;5,COUNTIF(PARAMETRES!$G:$G,W$6)&gt;0),"",SUM(W29:X35))</f>
        <v>0</v>
      </c>
      <c r="X36" s="213"/>
      <c r="Y36" s="212">
        <f>IF(OR(WEEKDAY(Y$6,2)&gt;5,COUNTIF(PARAMETRES!$G:$G,Y$6)&gt;0),"",SUM(Y29:Z35))</f>
        <v>0</v>
      </c>
      <c r="Z36" s="213"/>
      <c r="AA36" s="212">
        <f>IF(OR(WEEKDAY(AA$6,2)&gt;5,COUNTIF(PARAMETRES!$G:$G,AA$6)&gt;0),"",SUM(AA29:AB35))</f>
        <v>0</v>
      </c>
      <c r="AB36" s="213"/>
      <c r="AC36" s="212" t="str">
        <f>IF(OR(WEEKDAY(AC$6,2)&gt;5,COUNTIF(PARAMETRES!$G:$G,AC$6)&gt;0),"",SUM(AC29:AD35))</f>
        <v/>
      </c>
      <c r="AD36" s="213"/>
      <c r="AE36" s="212" t="str">
        <f>IF(OR(WEEKDAY(AE$6,2)&gt;5,COUNTIF(PARAMETRES!$G:$G,AE$6)&gt;0),"",SUM(AE29:AF35))</f>
        <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f>IF(OR(WEEKDAY(AM$6,2)&gt;5,COUNTIF(PARAMETRES!$G:$G,AM$6)&gt;0),"",SUM(AM29:AN35))</f>
        <v>0</v>
      </c>
      <c r="AN36" s="213"/>
      <c r="AO36" s="212">
        <f>IF(OR(WEEKDAY(AO$6,2)&gt;5,COUNTIF(PARAMETRES!$G:$G,AO$6)&gt;0),"",SUM(AO29:AP35))</f>
        <v>0</v>
      </c>
      <c r="AP36" s="213"/>
      <c r="AQ36" s="212" t="str">
        <f>IF(OR(WEEKDAY(AQ$6,2)&gt;5,COUNTIF(PARAMETRES!$G:$G,AQ$6)&gt;0),"",SUM(AQ29:AR35))</f>
        <v/>
      </c>
      <c r="AR36" s="213"/>
      <c r="AS36" s="212" t="str">
        <f>IF(OR(WEEKDAY(AS$6,2)&gt;5,COUNTIF(PARAMETRES!$G:$G,AS$6)&gt;0),"",SUM(AS29:AT35))</f>
        <v/>
      </c>
      <c r="AT36" s="213"/>
      <c r="AU36" s="212">
        <f>IF(OR(WEEKDAY(AU$6,2)&gt;5,COUNTIF(PARAMETRES!$G:$G,AU$6)&gt;0),"",SUM(AU29:AV35))</f>
        <v>0</v>
      </c>
      <c r="AV36" s="213"/>
      <c r="AW36" s="212">
        <f>IF(OR(WEEKDAY(AW$6,2)&gt;5,COUNTIF(PARAMETRES!$G:$G,AW$6)&gt;0),"",SUM(AW29:AX35))</f>
        <v>0</v>
      </c>
      <c r="AX36" s="213"/>
      <c r="AY36" s="212">
        <f>IF(OR(WEEKDAY(AY$6,2)&gt;5,COUNTIF(PARAMETRES!$G:$G,AY$6)&gt;0),"",SUM(AY29:AZ35))</f>
        <v>0</v>
      </c>
      <c r="AZ36" s="213"/>
      <c r="BA36" s="212">
        <f>IF(OR(WEEKDAY(BA$6,2)&gt;5,COUNTIF(PARAMETRES!$G:$G,BA$6)&gt;0),"",SUM(BA29:BB35))</f>
        <v>0</v>
      </c>
      <c r="BB36" s="213"/>
      <c r="BC36" s="212">
        <f>IF(OR(WEEKDAY(BC$6,2)&gt;5,COUNTIF(PARAMETRES!$G:$G,BC$6)&gt;0),"",SUM(BC29:BD35))</f>
        <v>0</v>
      </c>
      <c r="BD36" s="213"/>
      <c r="BE36" s="212" t="str">
        <f>IF(OR(WEEKDAY(BE$6,2)&gt;5,COUNTIF(PARAMETRES!$G:$G,BE$6)&gt;0),"",SUM(BE29:BF35))</f>
        <v/>
      </c>
      <c r="BF36" s="213"/>
      <c r="BG36" s="212" t="str">
        <f>IF(OR(WEEKDAY(BG$6,2)&gt;5,COUNTIF(PARAMETRES!$G:$G,BG$6)&gt;0),"",SUM(BG29:BH35))</f>
        <v/>
      </c>
      <c r="BH36" s="213"/>
      <c r="BI36" s="212">
        <f>IF(OR(WEEKDAY(BI$6,2)&gt;5,COUNTIF(PARAMETRES!$G:$G,BI$6)&gt;0),"",SUM(BI29:BJ35))</f>
        <v>0</v>
      </c>
      <c r="BJ36" s="213"/>
      <c r="BK36" s="212">
        <f>IF(OR(WEEKDAY(BK$6,2)&gt;5,COUNTIF(PARAMETRES!$G:$G,BK$6)&gt;0),"",SUM(BK29:BL35))</f>
        <v>0</v>
      </c>
      <c r="BL36" s="213"/>
    </row>
    <row r="37" spans="1:64">
      <c r="A37" s="188" t="s">
        <v>27</v>
      </c>
      <c r="B37" s="189"/>
      <c r="C37" s="218" t="str">
        <f>IF(OR(WEEKDAY(C$6,2)&gt;5,COUNTIF(PARAMETRES!$G:$G,C$6)&gt;0),"",IFERROR(1-(C36/COUNTA($A$9:$A$28)),0)
)</f>
        <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f>IF(OR(WEEKDAY(K$6,2)&gt;5,COUNTIF(PARAMETRES!$G:$G,K$6)&gt;0),"",IFERROR(1-(K36/COUNTA($A$9:$A$28)),0)
)</f>
        <v>0</v>
      </c>
      <c r="L37" s="219"/>
      <c r="M37" s="218">
        <f>IF(OR(WEEKDAY(M$6,2)&gt;5,COUNTIF(PARAMETRES!$G:$G,M$6)&gt;0),"",IFERROR(1-(M36/COUNTA($A$9:$A$28)),0)
)</f>
        <v>0</v>
      </c>
      <c r="N37" s="219"/>
      <c r="O37" s="218" t="str">
        <f>IF(OR(WEEKDAY(O$6,2)&gt;5,COUNTIF(PARAMETRES!$G:$G,O$6)&gt;0),"",IFERROR(1-(O36/COUNTA($A$9:$A$28)),0)
)</f>
        <v/>
      </c>
      <c r="P37" s="219"/>
      <c r="Q37" s="218" t="str">
        <f>IF(OR(WEEKDAY(Q$6,2)&gt;5,COUNTIF(PARAMETRES!$G:$G,Q$6)&gt;0),"",IFERROR(1-(Q36/COUNTA($A$9:$A$28)),0)
)</f>
        <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f>IF(OR(WEEKDAY(Y$6,2)&gt;5,COUNTIF(PARAMETRES!$G:$G,Y$6)&gt;0),"",IFERROR(1-(Y36/COUNTA($A$9:$A$28)),0)
)</f>
        <v>0</v>
      </c>
      <c r="Z37" s="219"/>
      <c r="AA37" s="218">
        <f>IF(OR(WEEKDAY(AA$6,2)&gt;5,COUNTIF(PARAMETRES!$G:$G,AA$6)&gt;0),"",IFERROR(1-(AA36/COUNTA($A$9:$A$28)),0)
)</f>
        <v>0</v>
      </c>
      <c r="AB37" s="219"/>
      <c r="AC37" s="218" t="str">
        <f>IF(OR(WEEKDAY(AC$6,2)&gt;5,COUNTIF(PARAMETRES!$G:$G,AC$6)&gt;0),"",IFERROR(1-(AC36/COUNTA($A$9:$A$28)),0)
)</f>
        <v/>
      </c>
      <c r="AD37" s="219"/>
      <c r="AE37" s="218" t="str">
        <f>IF(OR(WEEKDAY(AE$6,2)&gt;5,COUNTIF(PARAMETRES!$G:$G,AE$6)&gt;0),"",IFERROR(1-(AE36/COUNTA($A$9:$A$28)),0)
)</f>
        <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f>IF(OR(WEEKDAY(AM$6,2)&gt;5,COUNTIF(PARAMETRES!$G:$G,AM$6)&gt;0),"",IFERROR(1-(AM36/COUNTA($A$9:$A$28)),0)
)</f>
        <v>0</v>
      </c>
      <c r="AN37" s="219"/>
      <c r="AO37" s="218">
        <f>IF(OR(WEEKDAY(AO$6,2)&gt;5,COUNTIF(PARAMETRES!$G:$G,AO$6)&gt;0),"",IFERROR(1-(AO36/COUNTA($A$9:$A$28)),0)
)</f>
        <v>0</v>
      </c>
      <c r="AP37" s="219"/>
      <c r="AQ37" s="218" t="str">
        <f>IF(OR(WEEKDAY(AQ$6,2)&gt;5,COUNTIF(PARAMETRES!$G:$G,AQ$6)&gt;0),"",IFERROR(1-(AQ36/COUNTA($A$9:$A$28)),0)
)</f>
        <v/>
      </c>
      <c r="AR37" s="219"/>
      <c r="AS37" s="218" t="str">
        <f>IF(OR(WEEKDAY(AS$6,2)&gt;5,COUNTIF(PARAMETRES!$G:$G,AS$6)&gt;0),"",IFERROR(1-(AS36/COUNTA($A$9:$A$28)),0)
)</f>
        <v/>
      </c>
      <c r="AT37" s="219"/>
      <c r="AU37" s="218">
        <f>IF(OR(WEEKDAY(AU$6,2)&gt;5,COUNTIF(PARAMETRES!$G:$G,AU$6)&gt;0),"",IFERROR(1-(AU36/COUNTA($A$9:$A$28)),0)
)</f>
        <v>0</v>
      </c>
      <c r="AV37" s="219"/>
      <c r="AW37" s="218">
        <f>IF(OR(WEEKDAY(AW$6,2)&gt;5,COUNTIF(PARAMETRES!$G:$G,AW$6)&gt;0),"",IFERROR(1-(AW36/COUNTA($A$9:$A$28)),0)
)</f>
        <v>0</v>
      </c>
      <c r="AX37" s="219"/>
      <c r="AY37" s="218">
        <f>IF(OR(WEEKDAY(AY$6,2)&gt;5,COUNTIF(PARAMETRES!$G:$G,AY$6)&gt;0),"",IFERROR(1-(AY36/COUNTA($A$9:$A$28)),0)
)</f>
        <v>0</v>
      </c>
      <c r="AZ37" s="219"/>
      <c r="BA37" s="218">
        <f>IF(OR(WEEKDAY(BA$6,2)&gt;5,COUNTIF(PARAMETRES!$G:$G,BA$6)&gt;0),"",IFERROR(1-(BA36/COUNTA($A$9:$A$28)),0)
)</f>
        <v>0</v>
      </c>
      <c r="BB37" s="219"/>
      <c r="BC37" s="218">
        <f>IF(OR(WEEKDAY(BC$6,2)&gt;5,COUNTIF(PARAMETRES!$G:$G,BC$6)&gt;0),"",IFERROR(1-(BC36/COUNTA($A$9:$A$28)),0)
)</f>
        <v>0</v>
      </c>
      <c r="BD37" s="219"/>
      <c r="BE37" s="218" t="str">
        <f>IF(OR(WEEKDAY(BE$6,2)&gt;5,COUNTIF(PARAMETRES!$G:$G,BE$6)&gt;0),"",IFERROR(1-(BE36/COUNTA($A$9:$A$28)),0)
)</f>
        <v/>
      </c>
      <c r="BF37" s="219"/>
      <c r="BG37" s="218" t="str">
        <f>IF(OR(WEEKDAY(BG$6,2)&gt;5,COUNTIF(PARAMETRES!$G:$G,BG$6)&gt;0),"",IFERROR(1-(BG36/COUNTA($A$9:$A$28)),0)
)</f>
        <v/>
      </c>
      <c r="BH37" s="219"/>
      <c r="BI37" s="218">
        <f>IF(OR(WEEKDAY(BI$6,2)&gt;5,COUNTIF(PARAMETRES!$G:$G,BI$6)&gt;0),"",IFERROR(1-(BI36/COUNTA($A$9:$A$28)),0)
)</f>
        <v>0</v>
      </c>
      <c r="BJ37" s="219"/>
      <c r="BK37" s="218">
        <f>IF(OR(WEEKDAY(BK$6,2)&gt;5,COUNTIF(PARAMETRES!$G:$G,BK$6)&gt;0),"",IFERROR(1-(BK36/COUNTA($A$9:$A$28)),0)
)</f>
        <v>0</v>
      </c>
      <c r="BL37" s="219"/>
    </row>
    <row r="38" spans="1:64">
      <c r="B38" s="112"/>
    </row>
  </sheetData>
  <sheetProtection algorithmName="SHA-512" hashValue="lVPC6p3DOKQ9ez8IgVRWNB1uqcLi2j4yy6wjS9XRYQTwqpUa0npmoEQx9OhtIKin62fPnrjp/JAYjMMBiFAhnA==" saltValue="bE5yXeKSEwhXoonKBJDbFg=="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100" priority="127">
      <formula>C$4&lt;&gt;""</formula>
    </cfRule>
  </conditionalFormatting>
  <conditionalFormatting sqref="C9:BL28">
    <cfRule type="expression" dxfId="99" priority="82">
      <formula>$A9=""</formula>
    </cfRule>
    <cfRule type="cellIs" dxfId="98" priority="84" operator="equal">
      <formula>$B$29</formula>
    </cfRule>
    <cfRule type="cellIs" dxfId="97" priority="85" operator="equal">
      <formula>$B$30</formula>
    </cfRule>
    <cfRule type="cellIs" dxfId="96" priority="86" operator="equal">
      <formula>$B$31</formula>
    </cfRule>
    <cfRule type="cellIs" dxfId="95" priority="87" operator="equal">
      <formula>$B$32</formula>
    </cfRule>
    <cfRule type="cellIs" dxfId="94" priority="88" operator="equal">
      <formula>$B$33</formula>
    </cfRule>
    <cfRule type="cellIs" dxfId="93" priority="89" operator="equal">
      <formula>$B$34</formula>
    </cfRule>
    <cfRule type="cellIs" dxfId="92" priority="90"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83" id="{D618EA56-7AED-4633-B57D-866BCFEFB01B}">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BJ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2" ht="31.2" customHeight="1">
      <c r="A1" s="214" t="str">
        <f>"PLANNING ABSENCES AVRIL "&amp;PARAMETRES!D2</f>
        <v>PLANNING ABSENCES AVRIL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row>
    <row r="2" spans="1:62"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row>
    <row r="3" spans="1:62">
      <c r="C3" s="78"/>
      <c r="D3" s="78"/>
      <c r="E3" s="79"/>
      <c r="G3" s="79"/>
      <c r="H3" s="79"/>
      <c r="I3" s="79"/>
      <c r="J3" s="79"/>
      <c r="K3" s="79"/>
      <c r="L3" s="79"/>
      <c r="M3" s="79"/>
      <c r="N3" s="79"/>
      <c r="O3" s="79"/>
      <c r="P3" s="79"/>
      <c r="Q3" s="79"/>
      <c r="U3" s="80"/>
    </row>
    <row r="4" spans="1:62" s="81" customFormat="1">
      <c r="B4" s="82" t="s">
        <v>28</v>
      </c>
      <c r="C4" s="215">
        <f>_xlfn.ISOWEEKNUM(DATE(PARAMETRES!$D$2,4,C5))</f>
        <v>14</v>
      </c>
      <c r="D4" s="216"/>
      <c r="E4" s="216" t="str">
        <f>IF(WEEKDAY(DATE(PARAMETRES!$D$2,4,E5),2)=1,_xlfn.ISOWEEKNUM(DATE(PARAMETRES!$D$2,4,E5)),"")</f>
        <v/>
      </c>
      <c r="F4" s="216"/>
      <c r="G4" s="216" t="str">
        <f>IF(WEEKDAY(DATE(PARAMETRES!$D$2,4,G5),2)=1,_xlfn.ISOWEEKNUM(DATE(PARAMETRES!$D$2,4,G5)),"")</f>
        <v/>
      </c>
      <c r="H4" s="216"/>
      <c r="I4" s="216" t="str">
        <f>IF(WEEKDAY(DATE(PARAMETRES!$D$2,4,I5),2)=1,_xlfn.ISOWEEKNUM(DATE(PARAMETRES!$D$2,4,I5)),"")</f>
        <v/>
      </c>
      <c r="J4" s="216"/>
      <c r="K4" s="216" t="str">
        <f>IF(WEEKDAY(DATE(PARAMETRES!$D$2,4,K5),2)=1,_xlfn.ISOWEEKNUM(DATE(PARAMETRES!$D$2,4,K5)),"")</f>
        <v/>
      </c>
      <c r="L4" s="216"/>
      <c r="M4" s="216">
        <f>IF(WEEKDAY(DATE(PARAMETRES!$D$2,4,M5),2)=1,_xlfn.ISOWEEKNUM(DATE(PARAMETRES!$D$2,4,M5)),"")</f>
        <v>15</v>
      </c>
      <c r="N4" s="216"/>
      <c r="O4" s="216" t="str">
        <f>IF(WEEKDAY(DATE(PARAMETRES!$D$2,4,O5),2)=1,_xlfn.ISOWEEKNUM(DATE(PARAMETRES!$D$2,4,O5)),"")</f>
        <v/>
      </c>
      <c r="P4" s="216"/>
      <c r="Q4" s="216" t="str">
        <f>IF(WEEKDAY(DATE(PARAMETRES!$D$2,4,Q5),2)=1,_xlfn.ISOWEEKNUM(DATE(PARAMETRES!$D$2,4,Q5)),"")</f>
        <v/>
      </c>
      <c r="R4" s="216"/>
      <c r="S4" s="216" t="str">
        <f>IF(WEEKDAY(DATE(PARAMETRES!$D$2,4,S5),2)=1,_xlfn.ISOWEEKNUM(DATE(PARAMETRES!$D$2,4,S5)),"")</f>
        <v/>
      </c>
      <c r="T4" s="216"/>
      <c r="U4" s="216" t="str">
        <f>IF(WEEKDAY(DATE(PARAMETRES!$D$2,4,U5),2)=1,_xlfn.ISOWEEKNUM(DATE(PARAMETRES!$D$2,4,U5)),"")</f>
        <v/>
      </c>
      <c r="V4" s="216"/>
      <c r="W4" s="216" t="str">
        <f>IF(WEEKDAY(DATE(PARAMETRES!$D$2,4,W5),2)=1,_xlfn.ISOWEEKNUM(DATE(PARAMETRES!$D$2,4,W5)),"")</f>
        <v/>
      </c>
      <c r="X4" s="216"/>
      <c r="Y4" s="216" t="str">
        <f>IF(WEEKDAY(DATE(PARAMETRES!$D$2,4,Y5),2)=1,_xlfn.ISOWEEKNUM(DATE(PARAMETRES!$D$2,4,Y5)),"")</f>
        <v/>
      </c>
      <c r="Z4" s="216"/>
      <c r="AA4" s="216">
        <f>IF(WEEKDAY(DATE(PARAMETRES!$D$2,4,AA5),2)=1,_xlfn.ISOWEEKNUM(DATE(PARAMETRES!$D$2,4,AA5)),"")</f>
        <v>16</v>
      </c>
      <c r="AB4" s="216"/>
      <c r="AC4" s="216" t="str">
        <f>IF(WEEKDAY(DATE(PARAMETRES!$D$2,4,AC5),2)=1,_xlfn.ISOWEEKNUM(DATE(PARAMETRES!$D$2,4,AC5)),"")</f>
        <v/>
      </c>
      <c r="AD4" s="216"/>
      <c r="AE4" s="216" t="str">
        <f>IF(WEEKDAY(DATE(PARAMETRES!$D$2,4,AE5),2)=1,_xlfn.ISOWEEKNUM(DATE(PARAMETRES!$D$2,4,AE5)),"")</f>
        <v/>
      </c>
      <c r="AF4" s="216"/>
      <c r="AG4" s="216" t="str">
        <f>IF(WEEKDAY(DATE(PARAMETRES!$D$2,4,AG5),2)=1,_xlfn.ISOWEEKNUM(DATE(PARAMETRES!$D$2,4,AG5)),"")</f>
        <v/>
      </c>
      <c r="AH4" s="216"/>
      <c r="AI4" s="216" t="str">
        <f>IF(WEEKDAY(DATE(PARAMETRES!$D$2,4,AI5),2)=1,_xlfn.ISOWEEKNUM(DATE(PARAMETRES!$D$2,4,AI5)),"")</f>
        <v/>
      </c>
      <c r="AJ4" s="216"/>
      <c r="AK4" s="216" t="str">
        <f>IF(WEEKDAY(DATE(PARAMETRES!$D$2,4,AK5),2)=1,_xlfn.ISOWEEKNUM(DATE(PARAMETRES!$D$2,4,AK5)),"")</f>
        <v/>
      </c>
      <c r="AL4" s="216"/>
      <c r="AM4" s="216" t="str">
        <f>IF(WEEKDAY(DATE(PARAMETRES!$D$2,4,AM5),2)=1,_xlfn.ISOWEEKNUM(DATE(PARAMETRES!$D$2,4,AM5)),"")</f>
        <v/>
      </c>
      <c r="AN4" s="216"/>
      <c r="AO4" s="216">
        <f>IF(WEEKDAY(DATE(PARAMETRES!$D$2,4,AO5),2)=1,_xlfn.ISOWEEKNUM(DATE(PARAMETRES!$D$2,4,AO5)),"")</f>
        <v>17</v>
      </c>
      <c r="AP4" s="216"/>
      <c r="AQ4" s="216" t="str">
        <f>IF(WEEKDAY(DATE(PARAMETRES!$D$2,4,AQ5),2)=1,_xlfn.ISOWEEKNUM(DATE(PARAMETRES!$D$2,4,AQ5)),"")</f>
        <v/>
      </c>
      <c r="AR4" s="216"/>
      <c r="AS4" s="216" t="str">
        <f>IF(WEEKDAY(DATE(PARAMETRES!$D$2,4,AS5),2)=1,_xlfn.ISOWEEKNUM(DATE(PARAMETRES!$D$2,4,AS5)),"")</f>
        <v/>
      </c>
      <c r="AT4" s="216"/>
      <c r="AU4" s="216" t="str">
        <f>IF(WEEKDAY(DATE(PARAMETRES!$D$2,4,AU5),2)=1,_xlfn.ISOWEEKNUM(DATE(PARAMETRES!$D$2,4,AU5)),"")</f>
        <v/>
      </c>
      <c r="AV4" s="216"/>
      <c r="AW4" s="216" t="str">
        <f>IF(WEEKDAY(DATE(PARAMETRES!$D$2,4,AW5),2)=1,_xlfn.ISOWEEKNUM(DATE(PARAMETRES!$D$2,4,AW5)),"")</f>
        <v/>
      </c>
      <c r="AX4" s="216"/>
      <c r="AY4" s="216" t="str">
        <f>IF(WEEKDAY(DATE(PARAMETRES!$D$2,4,AY5),2)=1,_xlfn.ISOWEEKNUM(DATE(PARAMETRES!$D$2,4,AY5)),"")</f>
        <v/>
      </c>
      <c r="AZ4" s="216"/>
      <c r="BA4" s="216" t="str">
        <f>IF(WEEKDAY(DATE(PARAMETRES!$D$2,4,BA5),2)=1,_xlfn.ISOWEEKNUM(DATE(PARAMETRES!$D$2,4,BA5)),"")</f>
        <v/>
      </c>
      <c r="BB4" s="216"/>
      <c r="BC4" s="216">
        <f>IF(WEEKDAY(DATE(PARAMETRES!$D$2,4,BC5),2)=1,_xlfn.ISOWEEKNUM(DATE(PARAMETRES!$D$2,4,BC5)),"")</f>
        <v>18</v>
      </c>
      <c r="BD4" s="216"/>
      <c r="BE4" s="216" t="str">
        <f>IF(WEEKDAY(DATE(PARAMETRES!$D$2,4,BE5),2)=1,_xlfn.ISOWEEKNUM(DATE(PARAMETRES!$D$2,4,BE5)),"")</f>
        <v/>
      </c>
      <c r="BF4" s="216"/>
      <c r="BG4" s="216" t="str">
        <f>IF(WEEKDAY(DATE(PARAMETRES!$D$2,4,BG5),2)=1,_xlfn.ISOWEEKNUM(DATE(PARAMETRES!$D$2,4,BG5)),"")</f>
        <v/>
      </c>
      <c r="BH4" s="216"/>
      <c r="BI4" s="217" t="str">
        <f>IF(WEEKDAY(DATE(PARAMETRES!$D$2,4,BI5),2)=1,_xlfn.ISOWEEKNUM(DATE(PARAMETRES!$D$2,4,BI5)),"")</f>
        <v/>
      </c>
      <c r="BJ4" s="220"/>
    </row>
    <row r="5" spans="1:62"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row>
    <row r="6" spans="1:62" s="83" customFormat="1" hidden="1">
      <c r="B6" s="85"/>
      <c r="C6" s="86">
        <f>DATE(PARAMETRES!$D$2,4,C5)</f>
        <v>46113</v>
      </c>
      <c r="D6" s="86">
        <f>DATE(PARAMETRES!$D$2,4,C5)</f>
        <v>46113</v>
      </c>
      <c r="E6" s="86">
        <f>DATE(PARAMETRES!$D$2,4,E5)</f>
        <v>46114</v>
      </c>
      <c r="F6" s="87">
        <f>DATE(PARAMETRES!$D$2,4,E5)</f>
        <v>46114</v>
      </c>
      <c r="G6" s="86">
        <f>DATE(PARAMETRES!$D$2,4,G5)</f>
        <v>46115</v>
      </c>
      <c r="H6" s="86">
        <f>DATE(PARAMETRES!$D$2,4,G5)</f>
        <v>46115</v>
      </c>
      <c r="I6" s="86">
        <f>DATE(PARAMETRES!$D$2,4,I5)</f>
        <v>46116</v>
      </c>
      <c r="J6" s="87">
        <f>DATE(PARAMETRES!$D$2,4,I5)</f>
        <v>46116</v>
      </c>
      <c r="K6" s="86">
        <f>DATE(PARAMETRES!$D$2,4,K5)</f>
        <v>46117</v>
      </c>
      <c r="L6" s="86">
        <f>DATE(PARAMETRES!$D$2,4,K5)</f>
        <v>46117</v>
      </c>
      <c r="M6" s="86">
        <f>DATE(PARAMETRES!$D$2,4,M5)</f>
        <v>46118</v>
      </c>
      <c r="N6" s="87">
        <f>DATE(PARAMETRES!$D$2,4,M5)</f>
        <v>46118</v>
      </c>
      <c r="O6" s="86">
        <f>DATE(PARAMETRES!$D$2,4,O5)</f>
        <v>46119</v>
      </c>
      <c r="P6" s="86">
        <f>DATE(PARAMETRES!$D$2,4,O5)</f>
        <v>46119</v>
      </c>
      <c r="Q6" s="86">
        <f>DATE(PARAMETRES!$D$2,4,Q5)</f>
        <v>46120</v>
      </c>
      <c r="R6" s="87">
        <f>DATE(PARAMETRES!$D$2,4,Q5)</f>
        <v>46120</v>
      </c>
      <c r="S6" s="86">
        <f>DATE(PARAMETRES!$D$2,4,S5)</f>
        <v>46121</v>
      </c>
      <c r="T6" s="86">
        <f>DATE(PARAMETRES!$D$2,4,S5)</f>
        <v>46121</v>
      </c>
      <c r="U6" s="86">
        <f>DATE(PARAMETRES!$D$2,4,U5)</f>
        <v>46122</v>
      </c>
      <c r="V6" s="87">
        <f>DATE(PARAMETRES!$D$2,4,U5)</f>
        <v>46122</v>
      </c>
      <c r="W6" s="86">
        <f>DATE(PARAMETRES!$D$2,4,W5)</f>
        <v>46123</v>
      </c>
      <c r="X6" s="86">
        <f>DATE(PARAMETRES!$D$2,4,W5)</f>
        <v>46123</v>
      </c>
      <c r="Y6" s="86">
        <f>DATE(PARAMETRES!$D$2,4,Y5)</f>
        <v>46124</v>
      </c>
      <c r="Z6" s="87">
        <f>DATE(PARAMETRES!$D$2,4,Y5)</f>
        <v>46124</v>
      </c>
      <c r="AA6" s="86">
        <f>DATE(PARAMETRES!$D$2,4,AA5)</f>
        <v>46125</v>
      </c>
      <c r="AB6" s="86">
        <f>DATE(PARAMETRES!$D$2,4,AA5)</f>
        <v>46125</v>
      </c>
      <c r="AC6" s="86">
        <f>DATE(PARAMETRES!$D$2,4,AC5)</f>
        <v>46126</v>
      </c>
      <c r="AD6" s="87">
        <f>DATE(PARAMETRES!$D$2,4,AC5)</f>
        <v>46126</v>
      </c>
      <c r="AE6" s="86">
        <f>DATE(PARAMETRES!$D$2,4,AE5)</f>
        <v>46127</v>
      </c>
      <c r="AF6" s="86">
        <f>DATE(PARAMETRES!$D$2,4,AE5)</f>
        <v>46127</v>
      </c>
      <c r="AG6" s="86">
        <f>DATE(PARAMETRES!$D$2,4,AG5)</f>
        <v>46128</v>
      </c>
      <c r="AH6" s="87">
        <f>DATE(PARAMETRES!$D$2,4,AG5)</f>
        <v>46128</v>
      </c>
      <c r="AI6" s="86">
        <f>DATE(PARAMETRES!$D$2,4,AI5)</f>
        <v>46129</v>
      </c>
      <c r="AJ6" s="86">
        <f>DATE(PARAMETRES!$D$2,4,AI5)</f>
        <v>46129</v>
      </c>
      <c r="AK6" s="86">
        <f>DATE(PARAMETRES!$D$2,4,AK5)</f>
        <v>46130</v>
      </c>
      <c r="AL6" s="87">
        <f>DATE(PARAMETRES!$D$2,4,AK5)</f>
        <v>46130</v>
      </c>
      <c r="AM6" s="86">
        <f>DATE(PARAMETRES!$D$2,4,AM5)</f>
        <v>46131</v>
      </c>
      <c r="AN6" s="86">
        <f>DATE(PARAMETRES!$D$2,4,AM5)</f>
        <v>46131</v>
      </c>
      <c r="AO6" s="86">
        <f>DATE(PARAMETRES!$D$2,4,AO5)</f>
        <v>46132</v>
      </c>
      <c r="AP6" s="87">
        <f>DATE(PARAMETRES!$D$2,4,AO5)</f>
        <v>46132</v>
      </c>
      <c r="AQ6" s="86">
        <f>DATE(PARAMETRES!$D$2,4,AQ5)</f>
        <v>46133</v>
      </c>
      <c r="AR6" s="86">
        <f>DATE(PARAMETRES!$D$2,4,AQ5)</f>
        <v>46133</v>
      </c>
      <c r="AS6" s="86">
        <f>DATE(PARAMETRES!$D$2,4,AS5)</f>
        <v>46134</v>
      </c>
      <c r="AT6" s="87">
        <f>DATE(PARAMETRES!$D$2,4,AS5)</f>
        <v>46134</v>
      </c>
      <c r="AU6" s="86">
        <f>DATE(PARAMETRES!$D$2,4,AU5)</f>
        <v>46135</v>
      </c>
      <c r="AV6" s="86">
        <f>DATE(PARAMETRES!$D$2,4,AU5)</f>
        <v>46135</v>
      </c>
      <c r="AW6" s="86">
        <f>DATE(PARAMETRES!$D$2,4,AW5)</f>
        <v>46136</v>
      </c>
      <c r="AX6" s="87">
        <f>DATE(PARAMETRES!$D$2,4,AW5)</f>
        <v>46136</v>
      </c>
      <c r="AY6" s="86">
        <f>DATE(PARAMETRES!$D$2,4,AY5)</f>
        <v>46137</v>
      </c>
      <c r="AZ6" s="86">
        <f>DATE(PARAMETRES!$D$2,4,AY5)</f>
        <v>46137</v>
      </c>
      <c r="BA6" s="86">
        <f>DATE(PARAMETRES!$D$2,4,BA5)</f>
        <v>46138</v>
      </c>
      <c r="BB6" s="87">
        <f>DATE(PARAMETRES!$D$2,4,BA5)</f>
        <v>46138</v>
      </c>
      <c r="BC6" s="86">
        <f>DATE(PARAMETRES!$D$2,4,BC5)</f>
        <v>46139</v>
      </c>
      <c r="BD6" s="86">
        <f>DATE(PARAMETRES!$D$2,4,BC5)</f>
        <v>46139</v>
      </c>
      <c r="BE6" s="86">
        <f>DATE(PARAMETRES!$D$2,4,BE5)</f>
        <v>46140</v>
      </c>
      <c r="BF6" s="87">
        <f>DATE(PARAMETRES!$D$2,4,BE5)</f>
        <v>46140</v>
      </c>
      <c r="BG6" s="86">
        <f>DATE(PARAMETRES!$D$2,4,BG5)</f>
        <v>46141</v>
      </c>
      <c r="BH6" s="86">
        <f>DATE(PARAMETRES!$D$2,4,BG5)</f>
        <v>46141</v>
      </c>
      <c r="BI6" s="86">
        <f>DATE(PARAMETRES!$D$2,4,BI5)</f>
        <v>46142</v>
      </c>
      <c r="BJ6" s="87">
        <f>DATE(PARAMETRES!$D$2,4,BI5)</f>
        <v>46142</v>
      </c>
    </row>
    <row r="7" spans="1:62">
      <c r="C7" s="194" t="str">
        <f>TEXT(DATE(PARAMETRES!$D$2,4,C5),"jjj")</f>
        <v>mer</v>
      </c>
      <c r="D7" s="195"/>
      <c r="E7" s="194" t="str">
        <f>TEXT(DATE(PARAMETRES!$D$2,4,E5),"jjj")</f>
        <v>jeu</v>
      </c>
      <c r="F7" s="195"/>
      <c r="G7" s="194" t="str">
        <f>TEXT(DATE(PARAMETRES!$D$2,4,G5),"jjj")</f>
        <v>ven</v>
      </c>
      <c r="H7" s="195"/>
      <c r="I7" s="194" t="str">
        <f>TEXT(DATE(PARAMETRES!$D$2,4,I5),"jjj")</f>
        <v>sam</v>
      </c>
      <c r="J7" s="195"/>
      <c r="K7" s="194" t="str">
        <f>TEXT(DATE(PARAMETRES!$D$2,4,K5),"jjj")</f>
        <v>dim</v>
      </c>
      <c r="L7" s="195"/>
      <c r="M7" s="194" t="str">
        <f>TEXT(DATE(PARAMETRES!$D$2,4,M5),"jjj")</f>
        <v>lun</v>
      </c>
      <c r="N7" s="195"/>
      <c r="O7" s="194" t="str">
        <f>TEXT(DATE(PARAMETRES!$D$2,4,O5),"jjj")</f>
        <v>mar</v>
      </c>
      <c r="P7" s="195"/>
      <c r="Q7" s="194" t="str">
        <f>TEXT(DATE(PARAMETRES!$D$2,4,Q5),"jjj")</f>
        <v>mer</v>
      </c>
      <c r="R7" s="195"/>
      <c r="S7" s="194" t="str">
        <f>TEXT(DATE(PARAMETRES!$D$2,4,S5),"jjj")</f>
        <v>jeu</v>
      </c>
      <c r="T7" s="195"/>
      <c r="U7" s="194" t="str">
        <f>TEXT(DATE(PARAMETRES!$D$2,4,U5),"jjj")</f>
        <v>ven</v>
      </c>
      <c r="V7" s="195"/>
      <c r="W7" s="194" t="str">
        <f>TEXT(DATE(PARAMETRES!$D$2,4,W5),"jjj")</f>
        <v>sam</v>
      </c>
      <c r="X7" s="195"/>
      <c r="Y7" s="194" t="str">
        <f>TEXT(DATE(PARAMETRES!$D$2,4,Y5),"jjj")</f>
        <v>dim</v>
      </c>
      <c r="Z7" s="195"/>
      <c r="AA7" s="194" t="str">
        <f>TEXT(DATE(PARAMETRES!$D$2,4,AA5),"jjj")</f>
        <v>lun</v>
      </c>
      <c r="AB7" s="195"/>
      <c r="AC7" s="194" t="str">
        <f>TEXT(DATE(PARAMETRES!$D$2,4,AC5),"jjj")</f>
        <v>mar</v>
      </c>
      <c r="AD7" s="195"/>
      <c r="AE7" s="194" t="str">
        <f>TEXT(DATE(PARAMETRES!$D$2,4,AE5),"jjj")</f>
        <v>mer</v>
      </c>
      <c r="AF7" s="195"/>
      <c r="AG7" s="194" t="str">
        <f>TEXT(DATE(PARAMETRES!$D$2,4,AG5),"jjj")</f>
        <v>jeu</v>
      </c>
      <c r="AH7" s="195"/>
      <c r="AI7" s="194" t="str">
        <f>TEXT(DATE(PARAMETRES!$D$2,4,AI5),"jjj")</f>
        <v>ven</v>
      </c>
      <c r="AJ7" s="195"/>
      <c r="AK7" s="194" t="str">
        <f>TEXT(DATE(PARAMETRES!$D$2,4,AK5),"jjj")</f>
        <v>sam</v>
      </c>
      <c r="AL7" s="195"/>
      <c r="AM7" s="194" t="str">
        <f>TEXT(DATE(PARAMETRES!$D$2,4,AM5),"jjj")</f>
        <v>dim</v>
      </c>
      <c r="AN7" s="195"/>
      <c r="AO7" s="194" t="str">
        <f>TEXT(DATE(PARAMETRES!$D$2,4,AO5),"jjj")</f>
        <v>lun</v>
      </c>
      <c r="AP7" s="195"/>
      <c r="AQ7" s="194" t="str">
        <f>TEXT(DATE(PARAMETRES!$D$2,4,AQ5),"jjj")</f>
        <v>mar</v>
      </c>
      <c r="AR7" s="195"/>
      <c r="AS7" s="194" t="str">
        <f>TEXT(DATE(PARAMETRES!$D$2,4,AS5),"jjj")</f>
        <v>mer</v>
      </c>
      <c r="AT7" s="195"/>
      <c r="AU7" s="194" t="str">
        <f>TEXT(DATE(PARAMETRES!$D$2,4,AU5),"jjj")</f>
        <v>jeu</v>
      </c>
      <c r="AV7" s="195"/>
      <c r="AW7" s="194" t="str">
        <f>TEXT(DATE(PARAMETRES!$D$2,4,AW5),"jjj")</f>
        <v>ven</v>
      </c>
      <c r="AX7" s="195"/>
      <c r="AY7" s="194" t="str">
        <f>TEXT(DATE(PARAMETRES!$D$2,4,AY5),"jjj")</f>
        <v>sam</v>
      </c>
      <c r="AZ7" s="195"/>
      <c r="BA7" s="194" t="str">
        <f>TEXT(DATE(PARAMETRES!$D$2,4,BA5),"jjj")</f>
        <v>dim</v>
      </c>
      <c r="BB7" s="195"/>
      <c r="BC7" s="194" t="str">
        <f>TEXT(DATE(PARAMETRES!$D$2,4,BC5),"jjj")</f>
        <v>lun</v>
      </c>
      <c r="BD7" s="195"/>
      <c r="BE7" s="194" t="str">
        <f>TEXT(DATE(PARAMETRES!$D$2,4,BE5),"jjj")</f>
        <v>mar</v>
      </c>
      <c r="BF7" s="195"/>
      <c r="BG7" s="194" t="str">
        <f>TEXT(DATE(PARAMETRES!$D$2,4,BG5),"jjj")</f>
        <v>mer</v>
      </c>
      <c r="BH7" s="195"/>
      <c r="BI7" s="194" t="str">
        <f>TEXT(DATE(PARAMETRES!$D$2,4,BI5),"jjj")</f>
        <v>jeu</v>
      </c>
      <c r="BJ7" s="195"/>
    </row>
    <row r="8" spans="1:62"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row>
    <row r="9" spans="1:62"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row>
    <row r="10" spans="1:62"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row>
    <row r="11" spans="1:62"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row>
    <row r="12" spans="1:62"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row>
    <row r="13" spans="1:62"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row>
    <row r="14" spans="1:62"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row>
    <row r="15" spans="1:62"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row>
    <row r="16" spans="1:62"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row>
    <row r="17" spans="1:62"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row>
    <row r="18" spans="1:62"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row>
    <row r="19" spans="1:62"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row>
    <row r="20" spans="1:62"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row>
    <row r="21" spans="1:62"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row>
    <row r="22" spans="1:62"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row>
    <row r="23" spans="1:62"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row>
    <row r="24" spans="1:62"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row>
    <row r="25" spans="1:62"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row>
    <row r="26" spans="1:62"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row>
    <row r="27" spans="1:62"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row>
    <row r="28" spans="1:62"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row>
    <row r="29" spans="1:62"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row>
    <row r="30" spans="1:62" ht="15" thickBot="1">
      <c r="A30" s="99" t="str">
        <f>IF(PARAMETRES!B3="","",PARAMETRES!B3)</f>
        <v>Maladie</v>
      </c>
      <c r="B30" s="100" t="str">
        <f>IF(PARAMETRES!A3="","",PARAMETRES!A3)</f>
        <v>M</v>
      </c>
      <c r="C30" s="207" t="str">
        <f>IF($A$30="","",IF(COUNTIF(C9:C28,$B$30)/2+(COUNTIF(D9:D28,$B$30)/2)=0,"",COUNTIF(C9:C28,$B$30)/2+(COUNTIF(D9:D28,$B$30)/2)))</f>
        <v/>
      </c>
      <c r="D30" s="208"/>
      <c r="E30" s="207" t="str">
        <f t="shared" ref="E30" si="29">IF($A$30="","",IF(COUNTIF(E9:E28,$B$30)/2+(COUNTIF(F9:F28,$B$30)/2)=0,"",COUNTIF(E9:E28,$B$30)/2+(COUNTIF(F9:F28,$B$30)/2)))</f>
        <v/>
      </c>
      <c r="F30" s="208"/>
      <c r="G30" s="207" t="str">
        <f t="shared" ref="G30" si="30">IF($A$30="","",IF(COUNTIF(G9:G28,$B$30)/2+(COUNTIF(H9:H28,$B$30)/2)=0,"",COUNTIF(G9:G28,$B$30)/2+(COUNTIF(H9:H28,$B$30)/2)))</f>
        <v/>
      </c>
      <c r="H30" s="208"/>
      <c r="I30" s="207" t="str">
        <f t="shared" ref="I30" si="31">IF($A$30="","",IF(COUNTIF(I9:I28,$B$30)/2+(COUNTIF(J9:J28,$B$30)/2)=0,"",COUNTIF(I9:I28,$B$30)/2+(COUNTIF(J9:J28,$B$30)/2)))</f>
        <v/>
      </c>
      <c r="J30" s="208"/>
      <c r="K30" s="207" t="str">
        <f t="shared" ref="K30" si="32">IF($A$30="","",IF(COUNTIF(K9:K28,$B$30)/2+(COUNTIF(L9:L28,$B$30)/2)=0,"",COUNTIF(K9:K28,$B$30)/2+(COUNTIF(L9:L28,$B$30)/2)))</f>
        <v/>
      </c>
      <c r="L30" s="208"/>
      <c r="M30" s="207" t="str">
        <f t="shared" ref="M30" si="33">IF($A$30="","",IF(COUNTIF(M9:M28,$B$30)/2+(COUNTIF(N9:N28,$B$30)/2)=0,"",COUNTIF(M9:M28,$B$30)/2+(COUNTIF(N9:N28,$B$30)/2)))</f>
        <v/>
      </c>
      <c r="N30" s="208"/>
      <c r="O30" s="207" t="str">
        <f t="shared" ref="O30" si="34">IF($A$30="","",IF(COUNTIF(O9:O28,$B$30)/2+(COUNTIF(P9:P28,$B$30)/2)=0,"",COUNTIF(O9:O28,$B$30)/2+(COUNTIF(P9:P28,$B$30)/2)))</f>
        <v/>
      </c>
      <c r="P30" s="208"/>
      <c r="Q30" s="207" t="str">
        <f t="shared" ref="Q30" si="35">IF($A$30="","",IF(COUNTIF(Q9:Q28,$B$30)/2+(COUNTIF(R9:R28,$B$30)/2)=0,"",COUNTIF(Q9:Q28,$B$30)/2+(COUNTIF(R9:R28,$B$30)/2)))</f>
        <v/>
      </c>
      <c r="R30" s="208"/>
      <c r="S30" s="207" t="str">
        <f t="shared" ref="S30" si="36">IF($A$30="","",IF(COUNTIF(S9:S28,$B$30)/2+(COUNTIF(T9:T28,$B$30)/2)=0,"",COUNTIF(S9:S28,$B$30)/2+(COUNTIF(T9:T28,$B$30)/2)))</f>
        <v/>
      </c>
      <c r="T30" s="208"/>
      <c r="U30" s="207" t="str">
        <f t="shared" ref="U30" si="37">IF($A$30="","",IF(COUNTIF(U9:U28,$B$30)/2+(COUNTIF(V9:V28,$B$30)/2)=0,"",COUNTIF(U9:U28,$B$30)/2+(COUNTIF(V9:V28,$B$30)/2)))</f>
        <v/>
      </c>
      <c r="V30" s="208"/>
      <c r="W30" s="207" t="str">
        <f t="shared" ref="W30" si="38">IF($A$30="","",IF(COUNTIF(W9:W28,$B$30)/2+(COUNTIF(X9:X28,$B$30)/2)=0,"",COUNTIF(W9:W28,$B$30)/2+(COUNTIF(X9:X28,$B$30)/2)))</f>
        <v/>
      </c>
      <c r="X30" s="208"/>
      <c r="Y30" s="207" t="str">
        <f t="shared" ref="Y30" si="39">IF($A$30="","",IF(COUNTIF(Y9:Y28,$B$30)/2+(COUNTIF(Z9:Z28,$B$30)/2)=0,"",COUNTIF(Y9:Y28,$B$30)/2+(COUNTIF(Z9:Z28,$B$30)/2)))</f>
        <v/>
      </c>
      <c r="Z30" s="208"/>
      <c r="AA30" s="207" t="str">
        <f t="shared" ref="AA30" si="40">IF($A$30="","",IF(COUNTIF(AA9:AA28,$B$30)/2+(COUNTIF(AB9:AB28,$B$30)/2)=0,"",COUNTIF(AA9:AA28,$B$30)/2+(COUNTIF(AB9:AB28,$B$30)/2)))</f>
        <v/>
      </c>
      <c r="AB30" s="208"/>
      <c r="AC30" s="207" t="str">
        <f t="shared" ref="AC30" si="41">IF($A$30="","",IF(COUNTIF(AC9:AC28,$B$30)/2+(COUNTIF(AD9:AD28,$B$30)/2)=0,"",COUNTIF(AC9:AC28,$B$30)/2+(COUNTIF(AD9:AD28,$B$30)/2)))</f>
        <v/>
      </c>
      <c r="AD30" s="208"/>
      <c r="AE30" s="207" t="str">
        <f t="shared" ref="AE30" si="42">IF($A$30="","",IF(COUNTIF(AE9:AE28,$B$30)/2+(COUNTIF(AF9:AF28,$B$30)/2)=0,"",COUNTIF(AE9:AE28,$B$30)/2+(COUNTIF(AF9:AF28,$B$30)/2)))</f>
        <v/>
      </c>
      <c r="AF30" s="208"/>
      <c r="AG30" s="207" t="str">
        <f t="shared" ref="AG30" si="43">IF($A$30="","",IF(COUNTIF(AG9:AG28,$B$30)/2+(COUNTIF(AH9:AH28,$B$30)/2)=0,"",COUNTIF(AG9:AG28,$B$30)/2+(COUNTIF(AH9:AH28,$B$30)/2)))</f>
        <v/>
      </c>
      <c r="AH30" s="208"/>
      <c r="AI30" s="207" t="str">
        <f t="shared" ref="AI30" si="44">IF($A$30="","",IF(COUNTIF(AI9:AI28,$B$30)/2+(COUNTIF(AJ9:AJ28,$B$30)/2)=0,"",COUNTIF(AI9:AI28,$B$30)/2+(COUNTIF(AJ9:AJ28,$B$30)/2)))</f>
        <v/>
      </c>
      <c r="AJ30" s="208"/>
      <c r="AK30" s="207" t="str">
        <f t="shared" ref="AK30" si="45">IF($A$30="","",IF(COUNTIF(AK9:AK28,$B$30)/2+(COUNTIF(AL9:AL28,$B$30)/2)=0,"",COUNTIF(AK9:AK28,$B$30)/2+(COUNTIF(AL9:AL28,$B$30)/2)))</f>
        <v/>
      </c>
      <c r="AL30" s="208"/>
      <c r="AM30" s="207" t="str">
        <f t="shared" ref="AM30" si="46">IF($A$30="","",IF(COUNTIF(AM9:AM28,$B$30)/2+(COUNTIF(AN9:AN28,$B$30)/2)=0,"",COUNTIF(AM9:AM28,$B$30)/2+(COUNTIF(AN9:AN28,$B$30)/2)))</f>
        <v/>
      </c>
      <c r="AN30" s="208"/>
      <c r="AO30" s="207" t="str">
        <f t="shared" ref="AO30" si="47">IF($A$30="","",IF(COUNTIF(AO9:AO28,$B$30)/2+(COUNTIF(AP9:AP28,$B$30)/2)=0,"",COUNTIF(AO9:AO28,$B$30)/2+(COUNTIF(AP9:AP28,$B$30)/2)))</f>
        <v/>
      </c>
      <c r="AP30" s="208"/>
      <c r="AQ30" s="207" t="str">
        <f t="shared" ref="AQ30" si="48">IF($A$30="","",IF(COUNTIF(AQ9:AQ28,$B$30)/2+(COUNTIF(AR9:AR28,$B$30)/2)=0,"",COUNTIF(AQ9:AQ28,$B$30)/2+(COUNTIF(AR9:AR28,$B$30)/2)))</f>
        <v/>
      </c>
      <c r="AR30" s="208"/>
      <c r="AS30" s="207" t="str">
        <f t="shared" ref="AS30" si="49">IF($A$30="","",IF(COUNTIF(AS9:AS28,$B$30)/2+(COUNTIF(AT9:AT28,$B$30)/2)=0,"",COUNTIF(AS9:AS28,$B$30)/2+(COUNTIF(AT9:AT28,$B$30)/2)))</f>
        <v/>
      </c>
      <c r="AT30" s="208"/>
      <c r="AU30" s="207" t="str">
        <f t="shared" ref="AU30" si="50">IF($A$30="","",IF(COUNTIF(AU9:AU28,$B$30)/2+(COUNTIF(AV9:AV28,$B$30)/2)=0,"",COUNTIF(AU9:AU28,$B$30)/2+(COUNTIF(AV9:AV28,$B$30)/2)))</f>
        <v/>
      </c>
      <c r="AV30" s="208"/>
      <c r="AW30" s="207" t="str">
        <f t="shared" ref="AW30" si="51">IF($A$30="","",IF(COUNTIF(AW9:AW28,$B$30)/2+(COUNTIF(AX9:AX28,$B$30)/2)=0,"",COUNTIF(AW9:AW28,$B$30)/2+(COUNTIF(AX9:AX28,$B$30)/2)))</f>
        <v/>
      </c>
      <c r="AX30" s="208"/>
      <c r="AY30" s="207" t="str">
        <f t="shared" ref="AY30" si="52">IF($A$30="","",IF(COUNTIF(AY9:AY28,$B$30)/2+(COUNTIF(AZ9:AZ28,$B$30)/2)=0,"",COUNTIF(AY9:AY28,$B$30)/2+(COUNTIF(AZ9:AZ28,$B$30)/2)))</f>
        <v/>
      </c>
      <c r="AZ30" s="208"/>
      <c r="BA30" s="207" t="str">
        <f t="shared" ref="BA30" si="53">IF($A$30="","",IF(COUNTIF(BA9:BA28,$B$30)/2+(COUNTIF(BB9:BB28,$B$30)/2)=0,"",COUNTIF(BA9:BA28,$B$30)/2+(COUNTIF(BB9:BB28,$B$30)/2)))</f>
        <v/>
      </c>
      <c r="BB30" s="208"/>
      <c r="BC30" s="207" t="str">
        <f t="shared" ref="BC30" si="54">IF($A$30="","",IF(COUNTIF(BC9:BC28,$B$30)/2+(COUNTIF(BD9:BD28,$B$30)/2)=0,"",COUNTIF(BC9:BC28,$B$30)/2+(COUNTIF(BD9:BD28,$B$30)/2)))</f>
        <v/>
      </c>
      <c r="BD30" s="208"/>
      <c r="BE30" s="207" t="str">
        <f t="shared" ref="BE30" si="55">IF($A$30="","",IF(COUNTIF(BE9:BE28,$B$30)/2+(COUNTIF(BF9:BF28,$B$30)/2)=0,"",COUNTIF(BE9:BE28,$B$30)/2+(COUNTIF(BF9:BF28,$B$30)/2)))</f>
        <v/>
      </c>
      <c r="BF30" s="208"/>
      <c r="BG30" s="207" t="str">
        <f t="shared" ref="BG30" si="56">IF($A$30="","",IF(COUNTIF(BG9:BG28,$B$30)/2+(COUNTIF(BH9:BH28,$B$30)/2)=0,"",COUNTIF(BG9:BG28,$B$30)/2+(COUNTIF(BH9:BH28,$B$30)/2)))</f>
        <v/>
      </c>
      <c r="BH30" s="208"/>
      <c r="BI30" s="207" t="str">
        <f t="shared" ref="BI30" si="57">IF($A$30="","",IF(COUNTIF(BI9:BI28,$B$30)/2+(COUNTIF(BJ9:BJ28,$B$30)/2)=0,"",COUNTIF(BI9:BI28,$B$30)/2+(COUNTIF(BJ9:BJ28,$B$30)/2)))</f>
        <v/>
      </c>
      <c r="BJ30" s="208"/>
    </row>
    <row r="31" spans="1:62" ht="15" thickBot="1">
      <c r="A31" s="101" t="str">
        <f>IF(PARAMETRES!B4="","",PARAMETRES!B4)</f>
        <v>Congé</v>
      </c>
      <c r="B31" s="102" t="str">
        <f>IF(PARAMETRES!A4="","",PARAMETRES!A4)</f>
        <v>C</v>
      </c>
      <c r="C31" s="209" t="str">
        <f>IF($A$31="","",IF(COUNTIF(C9:C28,$B$31)/2+(COUNTIF(D9:D28,$B$31)/2)=0,"",COUNTIF(C9:C28,$B$31)/2+(COUNTIF(D9:D28,$B$31)/2)))</f>
        <v/>
      </c>
      <c r="D31" s="210"/>
      <c r="E31" s="209" t="str">
        <f t="shared" ref="E31" si="58">IF($A$31="","",IF(COUNTIF(E9:E28,$B$31)/2+(COUNTIF(F9:F28,$B$31)/2)=0,"",COUNTIF(E9:E28,$B$31)/2+(COUNTIF(F9:F28,$B$31)/2)))</f>
        <v/>
      </c>
      <c r="F31" s="210"/>
      <c r="G31" s="209" t="str">
        <f t="shared" ref="G31" si="59">IF($A$31="","",IF(COUNTIF(G9:G28,$B$31)/2+(COUNTIF(H9:H28,$B$31)/2)=0,"",COUNTIF(G9:G28,$B$31)/2+(COUNTIF(H9:H28,$B$31)/2)))</f>
        <v/>
      </c>
      <c r="H31" s="210"/>
      <c r="I31" s="209" t="str">
        <f t="shared" ref="I31" si="60">IF($A$31="","",IF(COUNTIF(I9:I28,$B$31)/2+(COUNTIF(J9:J28,$B$31)/2)=0,"",COUNTIF(I9:I28,$B$31)/2+(COUNTIF(J9:J28,$B$31)/2)))</f>
        <v/>
      </c>
      <c r="J31" s="210"/>
      <c r="K31" s="209" t="str">
        <f t="shared" ref="K31" si="61">IF($A$31="","",IF(COUNTIF(K9:K28,$B$31)/2+(COUNTIF(L9:L28,$B$31)/2)=0,"",COUNTIF(K9:K28,$B$31)/2+(COUNTIF(L9:L28,$B$31)/2)))</f>
        <v/>
      </c>
      <c r="L31" s="210"/>
      <c r="M31" s="209" t="str">
        <f t="shared" ref="M31" si="62">IF($A$31="","",IF(COUNTIF(M9:M28,$B$31)/2+(COUNTIF(N9:N28,$B$31)/2)=0,"",COUNTIF(M9:M28,$B$31)/2+(COUNTIF(N9:N28,$B$31)/2)))</f>
        <v/>
      </c>
      <c r="N31" s="210"/>
      <c r="O31" s="209" t="str">
        <f t="shared" ref="O31" si="63">IF($A$31="","",IF(COUNTIF(O9:O28,$B$31)/2+(COUNTIF(P9:P28,$B$31)/2)=0,"",COUNTIF(O9:O28,$B$31)/2+(COUNTIF(P9:P28,$B$31)/2)))</f>
        <v/>
      </c>
      <c r="P31" s="210"/>
      <c r="Q31" s="209" t="str">
        <f t="shared" ref="Q31" si="64">IF($A$31="","",IF(COUNTIF(Q9:Q28,$B$31)/2+(COUNTIF(R9:R28,$B$31)/2)=0,"",COUNTIF(Q9:Q28,$B$31)/2+(COUNTIF(R9:R28,$B$31)/2)))</f>
        <v/>
      </c>
      <c r="R31" s="210"/>
      <c r="S31" s="209" t="str">
        <f t="shared" ref="S31" si="65">IF($A$31="","",IF(COUNTIF(S9:S28,$B$31)/2+(COUNTIF(T9:T28,$B$31)/2)=0,"",COUNTIF(S9:S28,$B$31)/2+(COUNTIF(T9:T28,$B$31)/2)))</f>
        <v/>
      </c>
      <c r="T31" s="210"/>
      <c r="U31" s="209" t="str">
        <f t="shared" ref="U31" si="66">IF($A$31="","",IF(COUNTIF(U9:U28,$B$31)/2+(COUNTIF(V9:V28,$B$31)/2)=0,"",COUNTIF(U9:U28,$B$31)/2+(COUNTIF(V9:V28,$B$31)/2)))</f>
        <v/>
      </c>
      <c r="V31" s="210"/>
      <c r="W31" s="209" t="str">
        <f t="shared" ref="W31" si="67">IF($A$31="","",IF(COUNTIF(W9:W28,$B$31)/2+(COUNTIF(X9:X28,$B$31)/2)=0,"",COUNTIF(W9:W28,$B$31)/2+(COUNTIF(X9:X28,$B$31)/2)))</f>
        <v/>
      </c>
      <c r="X31" s="210"/>
      <c r="Y31" s="209" t="str">
        <f t="shared" ref="Y31" si="68">IF($A$31="","",IF(COUNTIF(Y9:Y28,$B$31)/2+(COUNTIF(Z9:Z28,$B$31)/2)=0,"",COUNTIF(Y9:Y28,$B$31)/2+(COUNTIF(Z9:Z28,$B$31)/2)))</f>
        <v/>
      </c>
      <c r="Z31" s="210"/>
      <c r="AA31" s="209" t="str">
        <f t="shared" ref="AA31" si="69">IF($A$31="","",IF(COUNTIF(AA9:AA28,$B$31)/2+(COUNTIF(AB9:AB28,$B$31)/2)=0,"",COUNTIF(AA9:AA28,$B$31)/2+(COUNTIF(AB9:AB28,$B$31)/2)))</f>
        <v/>
      </c>
      <c r="AB31" s="210"/>
      <c r="AC31" s="209" t="str">
        <f t="shared" ref="AC31" si="70">IF($A$31="","",IF(COUNTIF(AC9:AC28,$B$31)/2+(COUNTIF(AD9:AD28,$B$31)/2)=0,"",COUNTIF(AC9:AC28,$B$31)/2+(COUNTIF(AD9:AD28,$B$31)/2)))</f>
        <v/>
      </c>
      <c r="AD31" s="210"/>
      <c r="AE31" s="209" t="str">
        <f t="shared" ref="AE31" si="71">IF($A$31="","",IF(COUNTIF(AE9:AE28,$B$31)/2+(COUNTIF(AF9:AF28,$B$31)/2)=0,"",COUNTIF(AE9:AE28,$B$31)/2+(COUNTIF(AF9:AF28,$B$31)/2)))</f>
        <v/>
      </c>
      <c r="AF31" s="210"/>
      <c r="AG31" s="209" t="str">
        <f t="shared" ref="AG31" si="72">IF($A$31="","",IF(COUNTIF(AG9:AG28,$B$31)/2+(COUNTIF(AH9:AH28,$B$31)/2)=0,"",COUNTIF(AG9:AG28,$B$31)/2+(COUNTIF(AH9:AH28,$B$31)/2)))</f>
        <v/>
      </c>
      <c r="AH31" s="210"/>
      <c r="AI31" s="209" t="str">
        <f t="shared" ref="AI31" si="73">IF($A$31="","",IF(COUNTIF(AI9:AI28,$B$31)/2+(COUNTIF(AJ9:AJ28,$B$31)/2)=0,"",COUNTIF(AI9:AI28,$B$31)/2+(COUNTIF(AJ9:AJ28,$B$31)/2)))</f>
        <v/>
      </c>
      <c r="AJ31" s="210"/>
      <c r="AK31" s="209" t="str">
        <f t="shared" ref="AK31" si="74">IF($A$31="","",IF(COUNTIF(AK9:AK28,$B$31)/2+(COUNTIF(AL9:AL28,$B$31)/2)=0,"",COUNTIF(AK9:AK28,$B$31)/2+(COUNTIF(AL9:AL28,$B$31)/2)))</f>
        <v/>
      </c>
      <c r="AL31" s="210"/>
      <c r="AM31" s="209" t="str">
        <f t="shared" ref="AM31" si="75">IF($A$31="","",IF(COUNTIF(AM9:AM28,$B$31)/2+(COUNTIF(AN9:AN28,$B$31)/2)=0,"",COUNTIF(AM9:AM28,$B$31)/2+(COUNTIF(AN9:AN28,$B$31)/2)))</f>
        <v/>
      </c>
      <c r="AN31" s="210"/>
      <c r="AO31" s="209" t="str">
        <f t="shared" ref="AO31" si="76">IF($A$31="","",IF(COUNTIF(AO9:AO28,$B$31)/2+(COUNTIF(AP9:AP28,$B$31)/2)=0,"",COUNTIF(AO9:AO28,$B$31)/2+(COUNTIF(AP9:AP28,$B$31)/2)))</f>
        <v/>
      </c>
      <c r="AP31" s="210"/>
      <c r="AQ31" s="209" t="str">
        <f t="shared" ref="AQ31" si="77">IF($A$31="","",IF(COUNTIF(AQ9:AQ28,$B$31)/2+(COUNTIF(AR9:AR28,$B$31)/2)=0,"",COUNTIF(AQ9:AQ28,$B$31)/2+(COUNTIF(AR9:AR28,$B$31)/2)))</f>
        <v/>
      </c>
      <c r="AR31" s="210"/>
      <c r="AS31" s="209" t="str">
        <f t="shared" ref="AS31" si="78">IF($A$31="","",IF(COUNTIF(AS9:AS28,$B$31)/2+(COUNTIF(AT9:AT28,$B$31)/2)=0,"",COUNTIF(AS9:AS28,$B$31)/2+(COUNTIF(AT9:AT28,$B$31)/2)))</f>
        <v/>
      </c>
      <c r="AT31" s="210"/>
      <c r="AU31" s="209" t="str">
        <f t="shared" ref="AU31" si="79">IF($A$31="","",IF(COUNTIF(AU9:AU28,$B$31)/2+(COUNTIF(AV9:AV28,$B$31)/2)=0,"",COUNTIF(AU9:AU28,$B$31)/2+(COUNTIF(AV9:AV28,$B$31)/2)))</f>
        <v/>
      </c>
      <c r="AV31" s="210"/>
      <c r="AW31" s="209" t="str">
        <f t="shared" ref="AW31" si="80">IF($A$31="","",IF(COUNTIF(AW9:AW28,$B$31)/2+(COUNTIF(AX9:AX28,$B$31)/2)=0,"",COUNTIF(AW9:AW28,$B$31)/2+(COUNTIF(AX9:AX28,$B$31)/2)))</f>
        <v/>
      </c>
      <c r="AX31" s="210"/>
      <c r="AY31" s="209" t="str">
        <f t="shared" ref="AY31" si="81">IF($A$31="","",IF(COUNTIF(AY9:AY28,$B$31)/2+(COUNTIF(AZ9:AZ28,$B$31)/2)=0,"",COUNTIF(AY9:AY28,$B$31)/2+(COUNTIF(AZ9:AZ28,$B$31)/2)))</f>
        <v/>
      </c>
      <c r="AZ31" s="210"/>
      <c r="BA31" s="209" t="str">
        <f t="shared" ref="BA31" si="82">IF($A$31="","",IF(COUNTIF(BA9:BA28,$B$31)/2+(COUNTIF(BB9:BB28,$B$31)/2)=0,"",COUNTIF(BA9:BA28,$B$31)/2+(COUNTIF(BB9:BB28,$B$31)/2)))</f>
        <v/>
      </c>
      <c r="BB31" s="210"/>
      <c r="BC31" s="209" t="str">
        <f t="shared" ref="BC31" si="83">IF($A$31="","",IF(COUNTIF(BC9:BC28,$B$31)/2+(COUNTIF(BD9:BD28,$B$31)/2)=0,"",COUNTIF(BC9:BC28,$B$31)/2+(COUNTIF(BD9:BD28,$B$31)/2)))</f>
        <v/>
      </c>
      <c r="BD31" s="210"/>
      <c r="BE31" s="209" t="str">
        <f t="shared" ref="BE31" si="84">IF($A$31="","",IF(COUNTIF(BE9:BE28,$B$31)/2+(COUNTIF(BF9:BF28,$B$31)/2)=0,"",COUNTIF(BE9:BE28,$B$31)/2+(COUNTIF(BF9:BF28,$B$31)/2)))</f>
        <v/>
      </c>
      <c r="BF31" s="210"/>
      <c r="BG31" s="209" t="str">
        <f t="shared" ref="BG31" si="85">IF($A$31="","",IF(COUNTIF(BG9:BG28,$B$31)/2+(COUNTIF(BH9:BH28,$B$31)/2)=0,"",COUNTIF(BG9:BG28,$B$31)/2+(COUNTIF(BH9:BH28,$B$31)/2)))</f>
        <v/>
      </c>
      <c r="BH31" s="210"/>
      <c r="BI31" s="209" t="str">
        <f t="shared" ref="BI31" si="86">IF($A$31="","",IF(COUNTIF(BI9:BI28,$B$31)/2+(COUNTIF(BJ9:BJ28,$B$31)/2)=0,"",COUNTIF(BI9:BI28,$B$31)/2+(COUNTIF(BJ9:BJ28,$B$31)/2)))</f>
        <v/>
      </c>
      <c r="BJ31" s="210"/>
    </row>
    <row r="32" spans="1:62" ht="15" thickBot="1">
      <c r="A32" s="103" t="str">
        <f>IF(PARAMETRES!B5="","",PARAMETRES!B5)</f>
        <v>Absence</v>
      </c>
      <c r="B32" s="104" t="str">
        <f>IF(PARAMETRES!A5="","",PARAMETRES!A5)</f>
        <v>A</v>
      </c>
      <c r="C32" s="221" t="str">
        <f>IF($A$32="","",IF(COUNTIF(C9:C28,$B$32)/2+(COUNTIF(D9:D28,$B$32)/2)=0,"",COUNTIF(C9:C28,$B$32)/2+(COUNTIF(D9:D28,$B$32)/2)))</f>
        <v/>
      </c>
      <c r="D32" s="222"/>
      <c r="E32" s="221" t="str">
        <f t="shared" ref="E32" si="87">IF($A$32="","",IF(COUNTIF(E9:E28,$B$32)/2+(COUNTIF(F9:F28,$B$32)/2)=0,"",COUNTIF(E9:E28,$B$32)/2+(COUNTIF(F9:F28,$B$32)/2)))</f>
        <v/>
      </c>
      <c r="F32" s="222"/>
      <c r="G32" s="221" t="str">
        <f t="shared" ref="G32" si="88">IF($A$32="","",IF(COUNTIF(G9:G28,$B$32)/2+(COUNTIF(H9:H28,$B$32)/2)=0,"",COUNTIF(G9:G28,$B$32)/2+(COUNTIF(H9:H28,$B$32)/2)))</f>
        <v/>
      </c>
      <c r="H32" s="222"/>
      <c r="I32" s="221" t="str">
        <f t="shared" ref="I32" si="89">IF($A$32="","",IF(COUNTIF(I9:I28,$B$32)/2+(COUNTIF(J9:J28,$B$32)/2)=0,"",COUNTIF(I9:I28,$B$32)/2+(COUNTIF(J9:J28,$B$32)/2)))</f>
        <v/>
      </c>
      <c r="J32" s="222"/>
      <c r="K32" s="221" t="str">
        <f t="shared" ref="K32" si="90">IF($A$32="","",IF(COUNTIF(K9:K28,$B$32)/2+(COUNTIF(L9:L28,$B$32)/2)=0,"",COUNTIF(K9:K28,$B$32)/2+(COUNTIF(L9:L28,$B$32)/2)))</f>
        <v/>
      </c>
      <c r="L32" s="222"/>
      <c r="M32" s="221" t="str">
        <f t="shared" ref="M32" si="91">IF($A$32="","",IF(COUNTIF(M9:M28,$B$32)/2+(COUNTIF(N9:N28,$B$32)/2)=0,"",COUNTIF(M9:M28,$B$32)/2+(COUNTIF(N9:N28,$B$32)/2)))</f>
        <v/>
      </c>
      <c r="N32" s="222"/>
      <c r="O32" s="221" t="str">
        <f t="shared" ref="O32" si="92">IF($A$32="","",IF(COUNTIF(O9:O28,$B$32)/2+(COUNTIF(P9:P28,$B$32)/2)=0,"",COUNTIF(O9:O28,$B$32)/2+(COUNTIF(P9:P28,$B$32)/2)))</f>
        <v/>
      </c>
      <c r="P32" s="222"/>
      <c r="Q32" s="221" t="str">
        <f t="shared" ref="Q32" si="93">IF($A$32="","",IF(COUNTIF(Q9:Q28,$B$32)/2+(COUNTIF(R9:R28,$B$32)/2)=0,"",COUNTIF(Q9:Q28,$B$32)/2+(COUNTIF(R9:R28,$B$32)/2)))</f>
        <v/>
      </c>
      <c r="R32" s="222"/>
      <c r="S32" s="221" t="str">
        <f t="shared" ref="S32" si="94">IF($A$32="","",IF(COUNTIF(S9:S28,$B$32)/2+(COUNTIF(T9:T28,$B$32)/2)=0,"",COUNTIF(S9:S28,$B$32)/2+(COUNTIF(T9:T28,$B$32)/2)))</f>
        <v/>
      </c>
      <c r="T32" s="222"/>
      <c r="U32" s="221" t="str">
        <f t="shared" ref="U32" si="95">IF($A$32="","",IF(COUNTIF(U9:U28,$B$32)/2+(COUNTIF(V9:V28,$B$32)/2)=0,"",COUNTIF(U9:U28,$B$32)/2+(COUNTIF(V9:V28,$B$32)/2)))</f>
        <v/>
      </c>
      <c r="V32" s="222"/>
      <c r="W32" s="221" t="str">
        <f t="shared" ref="W32" si="96">IF($A$32="","",IF(COUNTIF(W9:W28,$B$32)/2+(COUNTIF(X9:X28,$B$32)/2)=0,"",COUNTIF(W9:W28,$B$32)/2+(COUNTIF(X9:X28,$B$32)/2)))</f>
        <v/>
      </c>
      <c r="X32" s="222"/>
      <c r="Y32" s="221" t="str">
        <f t="shared" ref="Y32" si="97">IF($A$32="","",IF(COUNTIF(Y9:Y28,$B$32)/2+(COUNTIF(Z9:Z28,$B$32)/2)=0,"",COUNTIF(Y9:Y28,$B$32)/2+(COUNTIF(Z9:Z28,$B$32)/2)))</f>
        <v/>
      </c>
      <c r="Z32" s="222"/>
      <c r="AA32" s="221" t="str">
        <f t="shared" ref="AA32" si="98">IF($A$32="","",IF(COUNTIF(AA9:AA28,$B$32)/2+(COUNTIF(AB9:AB28,$B$32)/2)=0,"",COUNTIF(AA9:AA28,$B$32)/2+(COUNTIF(AB9:AB28,$B$32)/2)))</f>
        <v/>
      </c>
      <c r="AB32" s="222"/>
      <c r="AC32" s="221" t="str">
        <f t="shared" ref="AC32" si="99">IF($A$32="","",IF(COUNTIF(AC9:AC28,$B$32)/2+(COUNTIF(AD9:AD28,$B$32)/2)=0,"",COUNTIF(AC9:AC28,$B$32)/2+(COUNTIF(AD9:AD28,$B$32)/2)))</f>
        <v/>
      </c>
      <c r="AD32" s="222"/>
      <c r="AE32" s="221" t="str">
        <f t="shared" ref="AE32" si="100">IF($A$32="","",IF(COUNTIF(AE9:AE28,$B$32)/2+(COUNTIF(AF9:AF28,$B$32)/2)=0,"",COUNTIF(AE9:AE28,$B$32)/2+(COUNTIF(AF9:AF28,$B$32)/2)))</f>
        <v/>
      </c>
      <c r="AF32" s="222"/>
      <c r="AG32" s="221" t="str">
        <f t="shared" ref="AG32" si="101">IF($A$32="","",IF(COUNTIF(AG9:AG28,$B$32)/2+(COUNTIF(AH9:AH28,$B$32)/2)=0,"",COUNTIF(AG9:AG28,$B$32)/2+(COUNTIF(AH9:AH28,$B$32)/2)))</f>
        <v/>
      </c>
      <c r="AH32" s="222"/>
      <c r="AI32" s="221" t="str">
        <f t="shared" ref="AI32" si="102">IF($A$32="","",IF(COUNTIF(AI9:AI28,$B$32)/2+(COUNTIF(AJ9:AJ28,$B$32)/2)=0,"",COUNTIF(AI9:AI28,$B$32)/2+(COUNTIF(AJ9:AJ28,$B$32)/2)))</f>
        <v/>
      </c>
      <c r="AJ32" s="222"/>
      <c r="AK32" s="221" t="str">
        <f t="shared" ref="AK32" si="103">IF($A$32="","",IF(COUNTIF(AK9:AK28,$B$32)/2+(COUNTIF(AL9:AL28,$B$32)/2)=0,"",COUNTIF(AK9:AK28,$B$32)/2+(COUNTIF(AL9:AL28,$B$32)/2)))</f>
        <v/>
      </c>
      <c r="AL32" s="222"/>
      <c r="AM32" s="221" t="str">
        <f t="shared" ref="AM32" si="104">IF($A$32="","",IF(COUNTIF(AM9:AM28,$B$32)/2+(COUNTIF(AN9:AN28,$B$32)/2)=0,"",COUNTIF(AM9:AM28,$B$32)/2+(COUNTIF(AN9:AN28,$B$32)/2)))</f>
        <v/>
      </c>
      <c r="AN32" s="222"/>
      <c r="AO32" s="221" t="str">
        <f t="shared" ref="AO32" si="105">IF($A$32="","",IF(COUNTIF(AO9:AO28,$B$32)/2+(COUNTIF(AP9:AP28,$B$32)/2)=0,"",COUNTIF(AO9:AO28,$B$32)/2+(COUNTIF(AP9:AP28,$B$32)/2)))</f>
        <v/>
      </c>
      <c r="AP32" s="222"/>
      <c r="AQ32" s="221" t="str">
        <f t="shared" ref="AQ32" si="106">IF($A$32="","",IF(COUNTIF(AQ9:AQ28,$B$32)/2+(COUNTIF(AR9:AR28,$B$32)/2)=0,"",COUNTIF(AQ9:AQ28,$B$32)/2+(COUNTIF(AR9:AR28,$B$32)/2)))</f>
        <v/>
      </c>
      <c r="AR32" s="222"/>
      <c r="AS32" s="221" t="str">
        <f t="shared" ref="AS32" si="107">IF($A$32="","",IF(COUNTIF(AS9:AS28,$B$32)/2+(COUNTIF(AT9:AT28,$B$32)/2)=0,"",COUNTIF(AS9:AS28,$B$32)/2+(COUNTIF(AT9:AT28,$B$32)/2)))</f>
        <v/>
      </c>
      <c r="AT32" s="222"/>
      <c r="AU32" s="221" t="str">
        <f t="shared" ref="AU32" si="108">IF($A$32="","",IF(COUNTIF(AU9:AU28,$B$32)/2+(COUNTIF(AV9:AV28,$B$32)/2)=0,"",COUNTIF(AU9:AU28,$B$32)/2+(COUNTIF(AV9:AV28,$B$32)/2)))</f>
        <v/>
      </c>
      <c r="AV32" s="222"/>
      <c r="AW32" s="221" t="str">
        <f t="shared" ref="AW32" si="109">IF($A$32="","",IF(COUNTIF(AW9:AW28,$B$32)/2+(COUNTIF(AX9:AX28,$B$32)/2)=0,"",COUNTIF(AW9:AW28,$B$32)/2+(COUNTIF(AX9:AX28,$B$32)/2)))</f>
        <v/>
      </c>
      <c r="AX32" s="222"/>
      <c r="AY32" s="221" t="str">
        <f t="shared" ref="AY32" si="110">IF($A$32="","",IF(COUNTIF(AY9:AY28,$B$32)/2+(COUNTIF(AZ9:AZ28,$B$32)/2)=0,"",COUNTIF(AY9:AY28,$B$32)/2+(COUNTIF(AZ9:AZ28,$B$32)/2)))</f>
        <v/>
      </c>
      <c r="AZ32" s="222"/>
      <c r="BA32" s="221" t="str">
        <f t="shared" ref="BA32" si="111">IF($A$32="","",IF(COUNTIF(BA9:BA28,$B$32)/2+(COUNTIF(BB9:BB28,$B$32)/2)=0,"",COUNTIF(BA9:BA28,$B$32)/2+(COUNTIF(BB9:BB28,$B$32)/2)))</f>
        <v/>
      </c>
      <c r="BB32" s="222"/>
      <c r="BC32" s="221" t="str">
        <f t="shared" ref="BC32" si="112">IF($A$32="","",IF(COUNTIF(BC9:BC28,$B$32)/2+(COUNTIF(BD9:BD28,$B$32)/2)=0,"",COUNTIF(BC9:BC28,$B$32)/2+(COUNTIF(BD9:BD28,$B$32)/2)))</f>
        <v/>
      </c>
      <c r="BD32" s="222"/>
      <c r="BE32" s="221" t="str">
        <f t="shared" ref="BE32" si="113">IF($A$32="","",IF(COUNTIF(BE9:BE28,$B$32)/2+(COUNTIF(BF9:BF28,$B$32)/2)=0,"",COUNTIF(BE9:BE28,$B$32)/2+(COUNTIF(BF9:BF28,$B$32)/2)))</f>
        <v/>
      </c>
      <c r="BF32" s="222"/>
      <c r="BG32" s="221" t="str">
        <f t="shared" ref="BG32" si="114">IF($A$32="","",IF(COUNTIF(BG9:BG28,$B$32)/2+(COUNTIF(BH9:BH28,$B$32)/2)=0,"",COUNTIF(BG9:BG28,$B$32)/2+(COUNTIF(BH9:BH28,$B$32)/2)))</f>
        <v/>
      </c>
      <c r="BH32" s="222"/>
      <c r="BI32" s="221" t="str">
        <f t="shared" ref="BI32" si="115">IF($A$32="","",IF(COUNTIF(BI9:BI28,$B$32)/2+(COUNTIF(BJ9:BJ28,$B$32)/2)=0,"",COUNTIF(BI9:BI28,$B$32)/2+(COUNTIF(BJ9:BJ28,$B$32)/2)))</f>
        <v/>
      </c>
      <c r="BJ32" s="222"/>
    </row>
    <row r="33" spans="1:62"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16">IF($A$33="","",IF(COUNTIF(E9:E28,$B$33)/2+(COUNTIF(F9:F28,$B$33)/2)=0,"",COUNTIF(E9:E28,$B$33)/2+(COUNTIF(F9:F28,$B$33)/2)))</f>
        <v/>
      </c>
      <c r="F33" s="224"/>
      <c r="G33" s="223" t="str">
        <f t="shared" ref="G33" si="117">IF($A$33="","",IF(COUNTIF(G9:G28,$B$33)/2+(COUNTIF(H9:H28,$B$33)/2)=0,"",COUNTIF(G9:G28,$B$33)/2+(COUNTIF(H9:H28,$B$33)/2)))</f>
        <v/>
      </c>
      <c r="H33" s="224"/>
      <c r="I33" s="223" t="str">
        <f t="shared" ref="I33" si="118">IF($A$33="","",IF(COUNTIF(I9:I28,$B$33)/2+(COUNTIF(J9:J28,$B$33)/2)=0,"",COUNTIF(I9:I28,$B$33)/2+(COUNTIF(J9:J28,$B$33)/2)))</f>
        <v/>
      </c>
      <c r="J33" s="224"/>
      <c r="K33" s="223" t="str">
        <f t="shared" ref="K33" si="119">IF($A$33="","",IF(COUNTIF(K9:K28,$B$33)/2+(COUNTIF(L9:L28,$B$33)/2)=0,"",COUNTIF(K9:K28,$B$33)/2+(COUNTIF(L9:L28,$B$33)/2)))</f>
        <v/>
      </c>
      <c r="L33" s="224"/>
      <c r="M33" s="223" t="str">
        <f t="shared" ref="M33" si="120">IF($A$33="","",IF(COUNTIF(M9:M28,$B$33)/2+(COUNTIF(N9:N28,$B$33)/2)=0,"",COUNTIF(M9:M28,$B$33)/2+(COUNTIF(N9:N28,$B$33)/2)))</f>
        <v/>
      </c>
      <c r="N33" s="224"/>
      <c r="O33" s="223" t="str">
        <f t="shared" ref="O33" si="121">IF($A$33="","",IF(COUNTIF(O9:O28,$B$33)/2+(COUNTIF(P9:P28,$B$33)/2)=0,"",COUNTIF(O9:O28,$B$33)/2+(COUNTIF(P9:P28,$B$33)/2)))</f>
        <v/>
      </c>
      <c r="P33" s="224"/>
      <c r="Q33" s="223" t="str">
        <f t="shared" ref="Q33" si="122">IF($A$33="","",IF(COUNTIF(Q9:Q28,$B$33)/2+(COUNTIF(R9:R28,$B$33)/2)=0,"",COUNTIF(Q9:Q28,$B$33)/2+(COUNTIF(R9:R28,$B$33)/2)))</f>
        <v/>
      </c>
      <c r="R33" s="224"/>
      <c r="S33" s="223" t="str">
        <f t="shared" ref="S33" si="123">IF($A$33="","",IF(COUNTIF(S9:S28,$B$33)/2+(COUNTIF(T9:T28,$B$33)/2)=0,"",COUNTIF(S9:S28,$B$33)/2+(COUNTIF(T9:T28,$B$33)/2)))</f>
        <v/>
      </c>
      <c r="T33" s="224"/>
      <c r="U33" s="223" t="str">
        <f t="shared" ref="U33" si="124">IF($A$33="","",IF(COUNTIF(U9:U28,$B$33)/2+(COUNTIF(V9:V28,$B$33)/2)=0,"",COUNTIF(U9:U28,$B$33)/2+(COUNTIF(V9:V28,$B$33)/2)))</f>
        <v/>
      </c>
      <c r="V33" s="224"/>
      <c r="W33" s="223" t="str">
        <f t="shared" ref="W33" si="125">IF($A$33="","",IF(COUNTIF(W9:W28,$B$33)/2+(COUNTIF(X9:X28,$B$33)/2)=0,"",COUNTIF(W9:W28,$B$33)/2+(COUNTIF(X9:X28,$B$33)/2)))</f>
        <v/>
      </c>
      <c r="X33" s="224"/>
      <c r="Y33" s="223" t="str">
        <f t="shared" ref="Y33" si="126">IF($A$33="","",IF(COUNTIF(Y9:Y28,$B$33)/2+(COUNTIF(Z9:Z28,$B$33)/2)=0,"",COUNTIF(Y9:Y28,$B$33)/2+(COUNTIF(Z9:Z28,$B$33)/2)))</f>
        <v/>
      </c>
      <c r="Z33" s="224"/>
      <c r="AA33" s="223" t="str">
        <f t="shared" ref="AA33" si="127">IF($A$33="","",IF(COUNTIF(AA9:AA28,$B$33)/2+(COUNTIF(AB9:AB28,$B$33)/2)=0,"",COUNTIF(AA9:AA28,$B$33)/2+(COUNTIF(AB9:AB28,$B$33)/2)))</f>
        <v/>
      </c>
      <c r="AB33" s="224"/>
      <c r="AC33" s="223" t="str">
        <f t="shared" ref="AC33" si="128">IF($A$33="","",IF(COUNTIF(AC9:AC28,$B$33)/2+(COUNTIF(AD9:AD28,$B$33)/2)=0,"",COUNTIF(AC9:AC28,$B$33)/2+(COUNTIF(AD9:AD28,$B$33)/2)))</f>
        <v/>
      </c>
      <c r="AD33" s="224"/>
      <c r="AE33" s="223" t="str">
        <f t="shared" ref="AE33" si="129">IF($A$33="","",IF(COUNTIF(AE9:AE28,$B$33)/2+(COUNTIF(AF9:AF28,$B$33)/2)=0,"",COUNTIF(AE9:AE28,$B$33)/2+(COUNTIF(AF9:AF28,$B$33)/2)))</f>
        <v/>
      </c>
      <c r="AF33" s="224"/>
      <c r="AG33" s="223" t="str">
        <f t="shared" ref="AG33" si="130">IF($A$33="","",IF(COUNTIF(AG9:AG28,$B$33)/2+(COUNTIF(AH9:AH28,$B$33)/2)=0,"",COUNTIF(AG9:AG28,$B$33)/2+(COUNTIF(AH9:AH28,$B$33)/2)))</f>
        <v/>
      </c>
      <c r="AH33" s="224"/>
      <c r="AI33" s="223" t="str">
        <f t="shared" ref="AI33" si="131">IF($A$33="","",IF(COUNTIF(AI9:AI28,$B$33)/2+(COUNTIF(AJ9:AJ28,$B$33)/2)=0,"",COUNTIF(AI9:AI28,$B$33)/2+(COUNTIF(AJ9:AJ28,$B$33)/2)))</f>
        <v/>
      </c>
      <c r="AJ33" s="224"/>
      <c r="AK33" s="223" t="str">
        <f t="shared" ref="AK33" si="132">IF($A$33="","",IF(COUNTIF(AK9:AK28,$B$33)/2+(COUNTIF(AL9:AL28,$B$33)/2)=0,"",COUNTIF(AK9:AK28,$B$33)/2+(COUNTIF(AL9:AL28,$B$33)/2)))</f>
        <v/>
      </c>
      <c r="AL33" s="224"/>
      <c r="AM33" s="223" t="str">
        <f t="shared" ref="AM33" si="133">IF($A$33="","",IF(COUNTIF(AM9:AM28,$B$33)/2+(COUNTIF(AN9:AN28,$B$33)/2)=0,"",COUNTIF(AM9:AM28,$B$33)/2+(COUNTIF(AN9:AN28,$B$33)/2)))</f>
        <v/>
      </c>
      <c r="AN33" s="224"/>
      <c r="AO33" s="223" t="str">
        <f t="shared" ref="AO33" si="134">IF($A$33="","",IF(COUNTIF(AO9:AO28,$B$33)/2+(COUNTIF(AP9:AP28,$B$33)/2)=0,"",COUNTIF(AO9:AO28,$B$33)/2+(COUNTIF(AP9:AP28,$B$33)/2)))</f>
        <v/>
      </c>
      <c r="AP33" s="224"/>
      <c r="AQ33" s="223" t="str">
        <f t="shared" ref="AQ33" si="135">IF($A$33="","",IF(COUNTIF(AQ9:AQ28,$B$33)/2+(COUNTIF(AR9:AR28,$B$33)/2)=0,"",COUNTIF(AQ9:AQ28,$B$33)/2+(COUNTIF(AR9:AR28,$B$33)/2)))</f>
        <v/>
      </c>
      <c r="AR33" s="224"/>
      <c r="AS33" s="223" t="str">
        <f t="shared" ref="AS33" si="136">IF($A$33="","",IF(COUNTIF(AS9:AS28,$B$33)/2+(COUNTIF(AT9:AT28,$B$33)/2)=0,"",COUNTIF(AS9:AS28,$B$33)/2+(COUNTIF(AT9:AT28,$B$33)/2)))</f>
        <v/>
      </c>
      <c r="AT33" s="224"/>
      <c r="AU33" s="223" t="str">
        <f t="shared" ref="AU33" si="137">IF($A$33="","",IF(COUNTIF(AU9:AU28,$B$33)/2+(COUNTIF(AV9:AV28,$B$33)/2)=0,"",COUNTIF(AU9:AU28,$B$33)/2+(COUNTIF(AV9:AV28,$B$33)/2)))</f>
        <v/>
      </c>
      <c r="AV33" s="224"/>
      <c r="AW33" s="223" t="str">
        <f t="shared" ref="AW33" si="138">IF($A$33="","",IF(COUNTIF(AW9:AW28,$B$33)/2+(COUNTIF(AX9:AX28,$B$33)/2)=0,"",COUNTIF(AW9:AW28,$B$33)/2+(COUNTIF(AX9:AX28,$B$33)/2)))</f>
        <v/>
      </c>
      <c r="AX33" s="224"/>
      <c r="AY33" s="223" t="str">
        <f t="shared" ref="AY33" si="139">IF($A$33="","",IF(COUNTIF(AY9:AY28,$B$33)/2+(COUNTIF(AZ9:AZ28,$B$33)/2)=0,"",COUNTIF(AY9:AY28,$B$33)/2+(COUNTIF(AZ9:AZ28,$B$33)/2)))</f>
        <v/>
      </c>
      <c r="AZ33" s="224"/>
      <c r="BA33" s="223" t="str">
        <f t="shared" ref="BA33" si="140">IF($A$33="","",IF(COUNTIF(BA9:BA28,$B$33)/2+(COUNTIF(BB9:BB28,$B$33)/2)=0,"",COUNTIF(BA9:BA28,$B$33)/2+(COUNTIF(BB9:BB28,$B$33)/2)))</f>
        <v/>
      </c>
      <c r="BB33" s="224"/>
      <c r="BC33" s="223" t="str">
        <f t="shared" ref="BC33" si="141">IF($A$33="","",IF(COUNTIF(BC9:BC28,$B$33)/2+(COUNTIF(BD9:BD28,$B$33)/2)=0,"",COUNTIF(BC9:BC28,$B$33)/2+(COUNTIF(BD9:BD28,$B$33)/2)))</f>
        <v/>
      </c>
      <c r="BD33" s="224"/>
      <c r="BE33" s="223" t="str">
        <f t="shared" ref="BE33" si="142">IF($A$33="","",IF(COUNTIF(BE9:BE28,$B$33)/2+(COUNTIF(BF9:BF28,$B$33)/2)=0,"",COUNTIF(BE9:BE28,$B$33)/2+(COUNTIF(BF9:BF28,$B$33)/2)))</f>
        <v/>
      </c>
      <c r="BF33" s="224"/>
      <c r="BG33" s="223" t="str">
        <f t="shared" ref="BG33" si="143">IF($A$33="","",IF(COUNTIF(BG9:BG28,$B$33)/2+(COUNTIF(BH9:BH28,$B$33)/2)=0,"",COUNTIF(BG9:BG28,$B$33)/2+(COUNTIF(BH9:BH28,$B$33)/2)))</f>
        <v/>
      </c>
      <c r="BH33" s="224"/>
      <c r="BI33" s="223" t="str">
        <f t="shared" ref="BI33" si="144">IF($A$33="","",IF(COUNTIF(BI9:BI28,$B$33)/2+(COUNTIF(BJ9:BJ28,$B$33)/2)=0,"",COUNTIF(BI9:BI28,$B$33)/2+(COUNTIF(BJ9:BJ28,$B$33)/2)))</f>
        <v/>
      </c>
      <c r="BJ33" s="224"/>
    </row>
    <row r="34" spans="1:62" ht="15" thickBot="1">
      <c r="A34" s="108" t="str">
        <f>IF(PARAMETRES!B7="","",PARAMETRES!B7)</f>
        <v>Formation</v>
      </c>
      <c r="B34" s="109" t="str">
        <f>IF(PARAMETRES!A7="","",PARAMETRES!A7)</f>
        <v>F</v>
      </c>
      <c r="C34" s="225" t="str">
        <f>IF($A$34="","",(IF(COUNTIF(C9:C28,$B$34)/2+(COUNTIF(D9:D28,$B$34)/2)=0,"",COUNTIF(C9:C28,$B$34)/2+(COUNTIF(D9:D28,$B$34)/2))))</f>
        <v/>
      </c>
      <c r="D34" s="226"/>
      <c r="E34" s="225" t="str">
        <f t="shared" ref="E34" si="145">IF($A$34="","",(IF(COUNTIF(E9:E28,$B$34)/2+(COUNTIF(F9:F28,$B$34)/2)=0,"",COUNTIF(E9:E28,$B$34)/2+(COUNTIF(F9:F28,$B$34)/2))))</f>
        <v/>
      </c>
      <c r="F34" s="226"/>
      <c r="G34" s="225" t="str">
        <f t="shared" ref="G34" si="146">IF($A$34="","",(IF(COUNTIF(G9:G28,$B$34)/2+(COUNTIF(H9:H28,$B$34)/2)=0,"",COUNTIF(G9:G28,$B$34)/2+(COUNTIF(H9:H28,$B$34)/2))))</f>
        <v/>
      </c>
      <c r="H34" s="226"/>
      <c r="I34" s="225" t="str">
        <f t="shared" ref="I34" si="147">IF($A$34="","",(IF(COUNTIF(I9:I28,$B$34)/2+(COUNTIF(J9:J28,$B$34)/2)=0,"",COUNTIF(I9:I28,$B$34)/2+(COUNTIF(J9:J28,$B$34)/2))))</f>
        <v/>
      </c>
      <c r="J34" s="226"/>
      <c r="K34" s="225" t="str">
        <f t="shared" ref="K34" si="148">IF($A$34="","",(IF(COUNTIF(K9:K28,$B$34)/2+(COUNTIF(L9:L28,$B$34)/2)=0,"",COUNTIF(K9:K28,$B$34)/2+(COUNTIF(L9:L28,$B$34)/2))))</f>
        <v/>
      </c>
      <c r="L34" s="226"/>
      <c r="M34" s="225" t="str">
        <f t="shared" ref="M34" si="149">IF($A$34="","",(IF(COUNTIF(M9:M28,$B$34)/2+(COUNTIF(N9:N28,$B$34)/2)=0,"",COUNTIF(M9:M28,$B$34)/2+(COUNTIF(N9:N28,$B$34)/2))))</f>
        <v/>
      </c>
      <c r="N34" s="226"/>
      <c r="O34" s="225" t="str">
        <f t="shared" ref="O34" si="150">IF($A$34="","",(IF(COUNTIF(O9:O28,$B$34)/2+(COUNTIF(P9:P28,$B$34)/2)=0,"",COUNTIF(O9:O28,$B$34)/2+(COUNTIF(P9:P28,$B$34)/2))))</f>
        <v/>
      </c>
      <c r="P34" s="226"/>
      <c r="Q34" s="225" t="str">
        <f t="shared" ref="Q34" si="151">IF($A$34="","",(IF(COUNTIF(Q9:Q28,$B$34)/2+(COUNTIF(R9:R28,$B$34)/2)=0,"",COUNTIF(Q9:Q28,$B$34)/2+(COUNTIF(R9:R28,$B$34)/2))))</f>
        <v/>
      </c>
      <c r="R34" s="226"/>
      <c r="S34" s="225" t="str">
        <f t="shared" ref="S34" si="152">IF($A$34="","",(IF(COUNTIF(S9:S28,$B$34)/2+(COUNTIF(T9:T28,$B$34)/2)=0,"",COUNTIF(S9:S28,$B$34)/2+(COUNTIF(T9:T28,$B$34)/2))))</f>
        <v/>
      </c>
      <c r="T34" s="226"/>
      <c r="U34" s="225" t="str">
        <f t="shared" ref="U34" si="153">IF($A$34="","",(IF(COUNTIF(U9:U28,$B$34)/2+(COUNTIF(V9:V28,$B$34)/2)=0,"",COUNTIF(U9:U28,$B$34)/2+(COUNTIF(V9:V28,$B$34)/2))))</f>
        <v/>
      </c>
      <c r="V34" s="226"/>
      <c r="W34" s="225" t="str">
        <f t="shared" ref="W34" si="154">IF($A$34="","",(IF(COUNTIF(W9:W28,$B$34)/2+(COUNTIF(X9:X28,$B$34)/2)=0,"",COUNTIF(W9:W28,$B$34)/2+(COUNTIF(X9:X28,$B$34)/2))))</f>
        <v/>
      </c>
      <c r="X34" s="226"/>
      <c r="Y34" s="225" t="str">
        <f t="shared" ref="Y34" si="155">IF($A$34="","",(IF(COUNTIF(Y9:Y28,$B$34)/2+(COUNTIF(Z9:Z28,$B$34)/2)=0,"",COUNTIF(Y9:Y28,$B$34)/2+(COUNTIF(Z9:Z28,$B$34)/2))))</f>
        <v/>
      </c>
      <c r="Z34" s="226"/>
      <c r="AA34" s="225" t="str">
        <f t="shared" ref="AA34" si="156">IF($A$34="","",(IF(COUNTIF(AA9:AA28,$B$34)/2+(COUNTIF(AB9:AB28,$B$34)/2)=0,"",COUNTIF(AA9:AA28,$B$34)/2+(COUNTIF(AB9:AB28,$B$34)/2))))</f>
        <v/>
      </c>
      <c r="AB34" s="226"/>
      <c r="AC34" s="225" t="str">
        <f t="shared" ref="AC34" si="157">IF($A$34="","",(IF(COUNTIF(AC9:AC28,$B$34)/2+(COUNTIF(AD9:AD28,$B$34)/2)=0,"",COUNTIF(AC9:AC28,$B$34)/2+(COUNTIF(AD9:AD28,$B$34)/2))))</f>
        <v/>
      </c>
      <c r="AD34" s="226"/>
      <c r="AE34" s="225" t="str">
        <f t="shared" ref="AE34" si="158">IF($A$34="","",(IF(COUNTIF(AE9:AE28,$B$34)/2+(COUNTIF(AF9:AF28,$B$34)/2)=0,"",COUNTIF(AE9:AE28,$B$34)/2+(COUNTIF(AF9:AF28,$B$34)/2))))</f>
        <v/>
      </c>
      <c r="AF34" s="226"/>
      <c r="AG34" s="225" t="str">
        <f t="shared" ref="AG34" si="159">IF($A$34="","",(IF(COUNTIF(AG9:AG28,$B$34)/2+(COUNTIF(AH9:AH28,$B$34)/2)=0,"",COUNTIF(AG9:AG28,$B$34)/2+(COUNTIF(AH9:AH28,$B$34)/2))))</f>
        <v/>
      </c>
      <c r="AH34" s="226"/>
      <c r="AI34" s="225" t="str">
        <f t="shared" ref="AI34" si="160">IF($A$34="","",(IF(COUNTIF(AI9:AI28,$B$34)/2+(COUNTIF(AJ9:AJ28,$B$34)/2)=0,"",COUNTIF(AI9:AI28,$B$34)/2+(COUNTIF(AJ9:AJ28,$B$34)/2))))</f>
        <v/>
      </c>
      <c r="AJ34" s="226"/>
      <c r="AK34" s="225" t="str">
        <f t="shared" ref="AK34" si="161">IF($A$34="","",(IF(COUNTIF(AK9:AK28,$B$34)/2+(COUNTIF(AL9:AL28,$B$34)/2)=0,"",COUNTIF(AK9:AK28,$B$34)/2+(COUNTIF(AL9:AL28,$B$34)/2))))</f>
        <v/>
      </c>
      <c r="AL34" s="226"/>
      <c r="AM34" s="225" t="str">
        <f t="shared" ref="AM34" si="162">IF($A$34="","",(IF(COUNTIF(AM9:AM28,$B$34)/2+(COUNTIF(AN9:AN28,$B$34)/2)=0,"",COUNTIF(AM9:AM28,$B$34)/2+(COUNTIF(AN9:AN28,$B$34)/2))))</f>
        <v/>
      </c>
      <c r="AN34" s="226"/>
      <c r="AO34" s="225" t="str">
        <f t="shared" ref="AO34" si="163">IF($A$34="","",(IF(COUNTIF(AO9:AO28,$B$34)/2+(COUNTIF(AP9:AP28,$B$34)/2)=0,"",COUNTIF(AO9:AO28,$B$34)/2+(COUNTIF(AP9:AP28,$B$34)/2))))</f>
        <v/>
      </c>
      <c r="AP34" s="226"/>
      <c r="AQ34" s="225" t="str">
        <f t="shared" ref="AQ34" si="164">IF($A$34="","",(IF(COUNTIF(AQ9:AQ28,$B$34)/2+(COUNTIF(AR9:AR28,$B$34)/2)=0,"",COUNTIF(AQ9:AQ28,$B$34)/2+(COUNTIF(AR9:AR28,$B$34)/2))))</f>
        <v/>
      </c>
      <c r="AR34" s="226"/>
      <c r="AS34" s="225" t="str">
        <f t="shared" ref="AS34" si="165">IF($A$34="","",(IF(COUNTIF(AS9:AS28,$B$34)/2+(COUNTIF(AT9:AT28,$B$34)/2)=0,"",COUNTIF(AS9:AS28,$B$34)/2+(COUNTIF(AT9:AT28,$B$34)/2))))</f>
        <v/>
      </c>
      <c r="AT34" s="226"/>
      <c r="AU34" s="225" t="str">
        <f t="shared" ref="AU34" si="166">IF($A$34="","",(IF(COUNTIF(AU9:AU28,$B$34)/2+(COUNTIF(AV9:AV28,$B$34)/2)=0,"",COUNTIF(AU9:AU28,$B$34)/2+(COUNTIF(AV9:AV28,$B$34)/2))))</f>
        <v/>
      </c>
      <c r="AV34" s="226"/>
      <c r="AW34" s="225" t="str">
        <f t="shared" ref="AW34" si="167">IF($A$34="","",(IF(COUNTIF(AW9:AW28,$B$34)/2+(COUNTIF(AX9:AX28,$B$34)/2)=0,"",COUNTIF(AW9:AW28,$B$34)/2+(COUNTIF(AX9:AX28,$B$34)/2))))</f>
        <v/>
      </c>
      <c r="AX34" s="226"/>
      <c r="AY34" s="225" t="str">
        <f t="shared" ref="AY34" si="168">IF($A$34="","",(IF(COUNTIF(AY9:AY28,$B$34)/2+(COUNTIF(AZ9:AZ28,$B$34)/2)=0,"",COUNTIF(AY9:AY28,$B$34)/2+(COUNTIF(AZ9:AZ28,$B$34)/2))))</f>
        <v/>
      </c>
      <c r="AZ34" s="226"/>
      <c r="BA34" s="225" t="str">
        <f t="shared" ref="BA34" si="169">IF($A$34="","",(IF(COUNTIF(BA9:BA28,$B$34)/2+(COUNTIF(BB9:BB28,$B$34)/2)=0,"",COUNTIF(BA9:BA28,$B$34)/2+(COUNTIF(BB9:BB28,$B$34)/2))))</f>
        <v/>
      </c>
      <c r="BB34" s="226"/>
      <c r="BC34" s="225" t="str">
        <f t="shared" ref="BC34" si="170">IF($A$34="","",(IF(COUNTIF(BC9:BC28,$B$34)/2+(COUNTIF(BD9:BD28,$B$34)/2)=0,"",COUNTIF(BC9:BC28,$B$34)/2+(COUNTIF(BD9:BD28,$B$34)/2))))</f>
        <v/>
      </c>
      <c r="BD34" s="226"/>
      <c r="BE34" s="225" t="str">
        <f t="shared" ref="BE34" si="171">IF($A$34="","",(IF(COUNTIF(BE9:BE28,$B$34)/2+(COUNTIF(BF9:BF28,$B$34)/2)=0,"",COUNTIF(BE9:BE28,$B$34)/2+(COUNTIF(BF9:BF28,$B$34)/2))))</f>
        <v/>
      </c>
      <c r="BF34" s="226"/>
      <c r="BG34" s="225" t="str">
        <f t="shared" ref="BG34" si="172">IF($A$34="","",(IF(COUNTIF(BG9:BG28,$B$34)/2+(COUNTIF(BH9:BH28,$B$34)/2)=0,"",COUNTIF(BG9:BG28,$B$34)/2+(COUNTIF(BH9:BH28,$B$34)/2))))</f>
        <v/>
      </c>
      <c r="BH34" s="226"/>
      <c r="BI34" s="225" t="str">
        <f t="shared" ref="BI34" si="173">IF($A$34="","",(IF(COUNTIF(BI9:BI28,$B$34)/2+(COUNTIF(BJ9:BJ28,$B$34)/2)=0,"",COUNTIF(BI9:BI28,$B$34)/2+(COUNTIF(BJ9:BJ28,$B$34)/2))))</f>
        <v/>
      </c>
      <c r="BJ34" s="226"/>
    </row>
    <row r="35" spans="1:62" ht="15" thickBot="1">
      <c r="A35" s="110" t="str">
        <f>IF(PARAMETRES!B8="","",PARAMETRES!B8)</f>
        <v>Récupération</v>
      </c>
      <c r="B35" s="111" t="str">
        <f>IF(PARAMETRES!A8="","",PARAMETRES!A8)</f>
        <v>R</v>
      </c>
      <c r="C35" s="227" t="str">
        <f>IF($A$35="","",IF(COUNTIF(C9:C28,$B$35)/2+(COUNTIF(D9:D28,$B$35)/2)=0,"",COUNTIF(C9:C28,$B$35)/2+(COUNTIF(D9:D28,$B$35)/2)))</f>
        <v/>
      </c>
      <c r="D35" s="228"/>
      <c r="E35" s="227" t="str">
        <f t="shared" ref="E35" si="174">IF($A$35="","",IF(COUNTIF(E9:E28,$B$35)/2+(COUNTIF(F9:F28,$B$35)/2)=0,"",COUNTIF(E9:E28,$B$35)/2+(COUNTIF(F9:F28,$B$35)/2)))</f>
        <v/>
      </c>
      <c r="F35" s="228"/>
      <c r="G35" s="227" t="str">
        <f t="shared" ref="G35" si="175">IF($A$35="","",IF(COUNTIF(G9:G28,$B$35)/2+(COUNTIF(H9:H28,$B$35)/2)=0,"",COUNTIF(G9:G28,$B$35)/2+(COUNTIF(H9:H28,$B$35)/2)))</f>
        <v/>
      </c>
      <c r="H35" s="228"/>
      <c r="I35" s="227" t="str">
        <f t="shared" ref="I35" si="176">IF($A$35="","",IF(COUNTIF(I9:I28,$B$35)/2+(COUNTIF(J9:J28,$B$35)/2)=0,"",COUNTIF(I9:I28,$B$35)/2+(COUNTIF(J9:J28,$B$35)/2)))</f>
        <v/>
      </c>
      <c r="J35" s="228"/>
      <c r="K35" s="227" t="str">
        <f t="shared" ref="K35" si="177">IF($A$35="","",IF(COUNTIF(K9:K28,$B$35)/2+(COUNTIF(L9:L28,$B$35)/2)=0,"",COUNTIF(K9:K28,$B$35)/2+(COUNTIF(L9:L28,$B$35)/2)))</f>
        <v/>
      </c>
      <c r="L35" s="228"/>
      <c r="M35" s="227" t="str">
        <f t="shared" ref="M35" si="178">IF($A$35="","",IF(COUNTIF(M9:M28,$B$35)/2+(COUNTIF(N9:N28,$B$35)/2)=0,"",COUNTIF(M9:M28,$B$35)/2+(COUNTIF(N9:N28,$B$35)/2)))</f>
        <v/>
      </c>
      <c r="N35" s="228"/>
      <c r="O35" s="227" t="str">
        <f t="shared" ref="O35" si="179">IF($A$35="","",IF(COUNTIF(O9:O28,$B$35)/2+(COUNTIF(P9:P28,$B$35)/2)=0,"",COUNTIF(O9:O28,$B$35)/2+(COUNTIF(P9:P28,$B$35)/2)))</f>
        <v/>
      </c>
      <c r="P35" s="228"/>
      <c r="Q35" s="227" t="str">
        <f t="shared" ref="Q35" si="180">IF($A$35="","",IF(COUNTIF(Q9:Q28,$B$35)/2+(COUNTIF(R9:R28,$B$35)/2)=0,"",COUNTIF(Q9:Q28,$B$35)/2+(COUNTIF(R9:R28,$B$35)/2)))</f>
        <v/>
      </c>
      <c r="R35" s="228"/>
      <c r="S35" s="227" t="str">
        <f t="shared" ref="S35" si="181">IF($A$35="","",IF(COUNTIF(S9:S28,$B$35)/2+(COUNTIF(T9:T28,$B$35)/2)=0,"",COUNTIF(S9:S28,$B$35)/2+(COUNTIF(T9:T28,$B$35)/2)))</f>
        <v/>
      </c>
      <c r="T35" s="228"/>
      <c r="U35" s="227" t="str">
        <f t="shared" ref="U35" si="182">IF($A$35="","",IF(COUNTIF(U9:U28,$B$35)/2+(COUNTIF(V9:V28,$B$35)/2)=0,"",COUNTIF(U9:U28,$B$35)/2+(COUNTIF(V9:V28,$B$35)/2)))</f>
        <v/>
      </c>
      <c r="V35" s="228"/>
      <c r="W35" s="227" t="str">
        <f t="shared" ref="W35" si="183">IF($A$35="","",IF(COUNTIF(W9:W28,$B$35)/2+(COUNTIF(X9:X28,$B$35)/2)=0,"",COUNTIF(W9:W28,$B$35)/2+(COUNTIF(X9:X28,$B$35)/2)))</f>
        <v/>
      </c>
      <c r="X35" s="228"/>
      <c r="Y35" s="227" t="str">
        <f t="shared" ref="Y35" si="184">IF($A$35="","",IF(COUNTIF(Y9:Y28,$B$35)/2+(COUNTIF(Z9:Z28,$B$35)/2)=0,"",COUNTIF(Y9:Y28,$B$35)/2+(COUNTIF(Z9:Z28,$B$35)/2)))</f>
        <v/>
      </c>
      <c r="Z35" s="228"/>
      <c r="AA35" s="227" t="str">
        <f t="shared" ref="AA35" si="185">IF($A$35="","",IF(COUNTIF(AA9:AA28,$B$35)/2+(COUNTIF(AB9:AB28,$B$35)/2)=0,"",COUNTIF(AA9:AA28,$B$35)/2+(COUNTIF(AB9:AB28,$B$35)/2)))</f>
        <v/>
      </c>
      <c r="AB35" s="228"/>
      <c r="AC35" s="227" t="str">
        <f t="shared" ref="AC35" si="186">IF($A$35="","",IF(COUNTIF(AC9:AC28,$B$35)/2+(COUNTIF(AD9:AD28,$B$35)/2)=0,"",COUNTIF(AC9:AC28,$B$35)/2+(COUNTIF(AD9:AD28,$B$35)/2)))</f>
        <v/>
      </c>
      <c r="AD35" s="228"/>
      <c r="AE35" s="227" t="str">
        <f t="shared" ref="AE35" si="187">IF($A$35="","",IF(COUNTIF(AE9:AE28,$B$35)/2+(COUNTIF(AF9:AF28,$B$35)/2)=0,"",COUNTIF(AE9:AE28,$B$35)/2+(COUNTIF(AF9:AF28,$B$35)/2)))</f>
        <v/>
      </c>
      <c r="AF35" s="228"/>
      <c r="AG35" s="227" t="str">
        <f t="shared" ref="AG35" si="188">IF($A$35="","",IF(COUNTIF(AG9:AG28,$B$35)/2+(COUNTIF(AH9:AH28,$B$35)/2)=0,"",COUNTIF(AG9:AG28,$B$35)/2+(COUNTIF(AH9:AH28,$B$35)/2)))</f>
        <v/>
      </c>
      <c r="AH35" s="228"/>
      <c r="AI35" s="227" t="str">
        <f t="shared" ref="AI35" si="189">IF($A$35="","",IF(COUNTIF(AI9:AI28,$B$35)/2+(COUNTIF(AJ9:AJ28,$B$35)/2)=0,"",COUNTIF(AI9:AI28,$B$35)/2+(COUNTIF(AJ9:AJ28,$B$35)/2)))</f>
        <v/>
      </c>
      <c r="AJ35" s="228"/>
      <c r="AK35" s="227" t="str">
        <f t="shared" ref="AK35" si="190">IF($A$35="","",IF(COUNTIF(AK9:AK28,$B$35)/2+(COUNTIF(AL9:AL28,$B$35)/2)=0,"",COUNTIF(AK9:AK28,$B$35)/2+(COUNTIF(AL9:AL28,$B$35)/2)))</f>
        <v/>
      </c>
      <c r="AL35" s="228"/>
      <c r="AM35" s="227" t="str">
        <f t="shared" ref="AM35" si="191">IF($A$35="","",IF(COUNTIF(AM9:AM28,$B$35)/2+(COUNTIF(AN9:AN28,$B$35)/2)=0,"",COUNTIF(AM9:AM28,$B$35)/2+(COUNTIF(AN9:AN28,$B$35)/2)))</f>
        <v/>
      </c>
      <c r="AN35" s="228"/>
      <c r="AO35" s="227" t="str">
        <f t="shared" ref="AO35" si="192">IF($A$35="","",IF(COUNTIF(AO9:AO28,$B$35)/2+(COUNTIF(AP9:AP28,$B$35)/2)=0,"",COUNTIF(AO9:AO28,$B$35)/2+(COUNTIF(AP9:AP28,$B$35)/2)))</f>
        <v/>
      </c>
      <c r="AP35" s="228"/>
      <c r="AQ35" s="227" t="str">
        <f t="shared" ref="AQ35" si="193">IF($A$35="","",IF(COUNTIF(AQ9:AQ28,$B$35)/2+(COUNTIF(AR9:AR28,$B$35)/2)=0,"",COUNTIF(AQ9:AQ28,$B$35)/2+(COUNTIF(AR9:AR28,$B$35)/2)))</f>
        <v/>
      </c>
      <c r="AR35" s="228"/>
      <c r="AS35" s="227" t="str">
        <f t="shared" ref="AS35" si="194">IF($A$35="","",IF(COUNTIF(AS9:AS28,$B$35)/2+(COUNTIF(AT9:AT28,$B$35)/2)=0,"",COUNTIF(AS9:AS28,$B$35)/2+(COUNTIF(AT9:AT28,$B$35)/2)))</f>
        <v/>
      </c>
      <c r="AT35" s="228"/>
      <c r="AU35" s="227" t="str">
        <f t="shared" ref="AU35" si="195">IF($A$35="","",IF(COUNTIF(AU9:AU28,$B$35)/2+(COUNTIF(AV9:AV28,$B$35)/2)=0,"",COUNTIF(AU9:AU28,$B$35)/2+(COUNTIF(AV9:AV28,$B$35)/2)))</f>
        <v/>
      </c>
      <c r="AV35" s="228"/>
      <c r="AW35" s="227" t="str">
        <f t="shared" ref="AW35" si="196">IF($A$35="","",IF(COUNTIF(AW9:AW28,$B$35)/2+(COUNTIF(AX9:AX28,$B$35)/2)=0,"",COUNTIF(AW9:AW28,$B$35)/2+(COUNTIF(AX9:AX28,$B$35)/2)))</f>
        <v/>
      </c>
      <c r="AX35" s="228"/>
      <c r="AY35" s="227" t="str">
        <f t="shared" ref="AY35" si="197">IF($A$35="","",IF(COUNTIF(AY9:AY28,$B$35)/2+(COUNTIF(AZ9:AZ28,$B$35)/2)=0,"",COUNTIF(AY9:AY28,$B$35)/2+(COUNTIF(AZ9:AZ28,$B$35)/2)))</f>
        <v/>
      </c>
      <c r="AZ35" s="228"/>
      <c r="BA35" s="227" t="str">
        <f t="shared" ref="BA35" si="198">IF($A$35="","",IF(COUNTIF(BA9:BA28,$B$35)/2+(COUNTIF(BB9:BB28,$B$35)/2)=0,"",COUNTIF(BA9:BA28,$B$35)/2+(COUNTIF(BB9:BB28,$B$35)/2)))</f>
        <v/>
      </c>
      <c r="BB35" s="228"/>
      <c r="BC35" s="227" t="str">
        <f t="shared" ref="BC35" si="199">IF($A$35="","",IF(COUNTIF(BC9:BC28,$B$35)/2+(COUNTIF(BD9:BD28,$B$35)/2)=0,"",COUNTIF(BC9:BC28,$B$35)/2+(COUNTIF(BD9:BD28,$B$35)/2)))</f>
        <v/>
      </c>
      <c r="BD35" s="228"/>
      <c r="BE35" s="227" t="str">
        <f t="shared" ref="BE35" si="200">IF($A$35="","",IF(COUNTIF(BE9:BE28,$B$35)/2+(COUNTIF(BF9:BF28,$B$35)/2)=0,"",COUNTIF(BE9:BE28,$B$35)/2+(COUNTIF(BF9:BF28,$B$35)/2)))</f>
        <v/>
      </c>
      <c r="BF35" s="228"/>
      <c r="BG35" s="227" t="str">
        <f t="shared" ref="BG35" si="201">IF($A$35="","",IF(COUNTIF(BG9:BG28,$B$35)/2+(COUNTIF(BH9:BH28,$B$35)/2)=0,"",COUNTIF(BG9:BG28,$B$35)/2+(COUNTIF(BH9:BH28,$B$35)/2)))</f>
        <v/>
      </c>
      <c r="BH35" s="228"/>
      <c r="BI35" s="227" t="str">
        <f t="shared" ref="BI35" si="202">IF($A$35="","",IF(COUNTIF(BI9:BI28,$B$35)/2+(COUNTIF(BJ9:BJ28,$B$35)/2)=0,"",COUNTIF(BI9:BI28,$B$35)/2+(COUNTIF(BJ9:BJ28,$B$35)/2)))</f>
        <v/>
      </c>
      <c r="BJ35" s="228"/>
    </row>
    <row r="36" spans="1:62">
      <c r="A36" s="190" t="s">
        <v>49</v>
      </c>
      <c r="B36" s="191"/>
      <c r="C36" s="212">
        <f>IF(OR(WEEKDAY(C$6,2)&gt;5,COUNTIF(PARAMETRES!$G:$G,C$6)&gt;0),"",SUM(C29:D35))</f>
        <v>0</v>
      </c>
      <c r="D36" s="213"/>
      <c r="E36" s="212">
        <f>IF(OR(WEEKDAY(E$6,2)&gt;5,COUNTIF(PARAMETRES!$G:$G,E$6)&gt;0),"",SUM(E29:F35))</f>
        <v>0</v>
      </c>
      <c r="F36" s="213"/>
      <c r="G36" s="212" t="str">
        <f>IF(OR(WEEKDAY(G$6,2)&gt;5,COUNTIF(PARAMETRES!$G:$G,G$6)&gt;0),"",SUM(G29:H35))</f>
        <v/>
      </c>
      <c r="H36" s="213"/>
      <c r="I36" s="212" t="str">
        <f>IF(OR(WEEKDAY(I$6,2)&gt;5,COUNTIF(PARAMETRES!$G:$G,I$6)&gt;0),"",SUM(I29:J35))</f>
        <v/>
      </c>
      <c r="J36" s="213"/>
      <c r="K36" s="212" t="str">
        <f>IF(OR(WEEKDAY(K$6,2)&gt;5,COUNTIF(PARAMETRES!$G:$G,K$6)&gt;0),"",SUM(K29:L35))</f>
        <v/>
      </c>
      <c r="L36" s="213"/>
      <c r="M36" s="212" t="str">
        <f>IF(OR(WEEKDAY(M$6,2)&gt;5,COUNTIF(PARAMETRES!$G:$G,M$6)&gt;0),"",SUM(M29:N35))</f>
        <v/>
      </c>
      <c r="N36" s="213"/>
      <c r="O36" s="212">
        <f>IF(OR(WEEKDAY(O$6,2)&gt;5,COUNTIF(PARAMETRES!$G:$G,O$6)&gt;0),"",SUM(O29:P35))</f>
        <v>0</v>
      </c>
      <c r="P36" s="213"/>
      <c r="Q36" s="212">
        <f>IF(OR(WEEKDAY(Q$6,2)&gt;5,COUNTIF(PARAMETRES!$G:$G,Q$6)&gt;0),"",SUM(Q29:R35))</f>
        <v>0</v>
      </c>
      <c r="R36" s="213"/>
      <c r="S36" s="212">
        <f>IF(OR(WEEKDAY(S$6,2)&gt;5,COUNTIF(PARAMETRES!$G:$G,S$6)&gt;0),"",SUM(S29:T35))</f>
        <v>0</v>
      </c>
      <c r="T36" s="213"/>
      <c r="U36" s="212">
        <f>IF(OR(WEEKDAY(U$6,2)&gt;5,COUNTIF(PARAMETRES!$G:$G,U$6)&gt;0),"",SUM(U29:V35))</f>
        <v>0</v>
      </c>
      <c r="V36" s="213"/>
      <c r="W36" s="212" t="str">
        <f>IF(OR(WEEKDAY(W$6,2)&gt;5,COUNTIF(PARAMETRES!$G:$G,W$6)&gt;0),"",SUM(W29:X35))</f>
        <v/>
      </c>
      <c r="X36" s="213"/>
      <c r="Y36" s="212" t="str">
        <f>IF(OR(WEEKDAY(Y$6,2)&gt;5,COUNTIF(PARAMETRES!$G:$G,Y$6)&gt;0),"",SUM(Y29:Z35))</f>
        <v/>
      </c>
      <c r="Z36" s="213"/>
      <c r="AA36" s="212">
        <f>IF(OR(WEEKDAY(AA$6,2)&gt;5,COUNTIF(PARAMETRES!$G:$G,AA$6)&gt;0),"",SUM(AA29:AB35))</f>
        <v>0</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f>IF(OR(WEEKDAY(AI$6,2)&gt;5,COUNTIF(PARAMETRES!$G:$G,AI$6)&gt;0),"",SUM(AI29:AJ35))</f>
        <v>0</v>
      </c>
      <c r="AJ36" s="213"/>
      <c r="AK36" s="212" t="str">
        <f>IF(OR(WEEKDAY(AK$6,2)&gt;5,COUNTIF(PARAMETRES!$G:$G,AK$6)&gt;0),"",SUM(AK29:AL35))</f>
        <v/>
      </c>
      <c r="AL36" s="213"/>
      <c r="AM36" s="212" t="str">
        <f>IF(OR(WEEKDAY(AM$6,2)&gt;5,COUNTIF(PARAMETRES!$G:$G,AM$6)&gt;0),"",SUM(AM29:AN35))</f>
        <v/>
      </c>
      <c r="AN36" s="213"/>
      <c r="AO36" s="212">
        <f>IF(OR(WEEKDAY(AO$6,2)&gt;5,COUNTIF(PARAMETRES!$G:$G,AO$6)&gt;0),"",SUM(AO29:AP35))</f>
        <v>0</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f>IF(OR(WEEKDAY(AW$6,2)&gt;5,COUNTIF(PARAMETRES!$G:$G,AW$6)&gt;0),"",SUM(AW29:AX35))</f>
        <v>0</v>
      </c>
      <c r="AX36" s="213"/>
      <c r="AY36" s="212" t="str">
        <f>IF(OR(WEEKDAY(AY$6,2)&gt;5,COUNTIF(PARAMETRES!$G:$G,AY$6)&gt;0),"",SUM(AY29:AZ35))</f>
        <v/>
      </c>
      <c r="AZ36" s="213"/>
      <c r="BA36" s="212" t="str">
        <f>IF(OR(WEEKDAY(BA$6,2)&gt;5,COUNTIF(PARAMETRES!$G:$G,BA$6)&gt;0),"",SUM(BA29:BB35))</f>
        <v/>
      </c>
      <c r="BB36" s="213"/>
      <c r="BC36" s="212">
        <f>IF(OR(WEEKDAY(BC$6,2)&gt;5,COUNTIF(PARAMETRES!$G:$G,BC$6)&gt;0),"",SUM(BC29:BD35))</f>
        <v>0</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row>
    <row r="37" spans="1:62">
      <c r="A37" s="188" t="s">
        <v>27</v>
      </c>
      <c r="B37" s="189"/>
      <c r="C37" s="218">
        <f>IF(OR(WEEKDAY(C$6,2)&gt;5,COUNTIF(PARAMETRES!$G:$G,C$6)&gt;0),"",IFERROR(1-(C36/COUNTA($A$9:$A$28)),0)
)</f>
        <v>0</v>
      </c>
      <c r="D37" s="219"/>
      <c r="E37" s="218">
        <f>IF(OR(WEEKDAY(E$6,2)&gt;5,COUNTIF(PARAMETRES!$G:$G,E$6)&gt;0),"",IFERROR(1-(E36/COUNTA($A$9:$A$28)),0)
)</f>
        <v>0</v>
      </c>
      <c r="F37" s="219"/>
      <c r="G37" s="218" t="str">
        <f>IF(OR(WEEKDAY(G$6,2)&gt;5,COUNTIF(PARAMETRES!$G:$G,G$6)&gt;0),"",IFERROR(1-(G36/COUNTA($A$9:$A$28)),0)
)</f>
        <v/>
      </c>
      <c r="H37" s="219"/>
      <c r="I37" s="218" t="str">
        <f>IF(OR(WEEKDAY(I$6,2)&gt;5,COUNTIF(PARAMETRES!$G:$G,I$6)&gt;0),"",IFERROR(1-(I36/COUNTA($A$9:$A$28)),0)
)</f>
        <v/>
      </c>
      <c r="J37" s="219"/>
      <c r="K37" s="218" t="str">
        <f>IF(OR(WEEKDAY(K$6,2)&gt;5,COUNTIF(PARAMETRES!$G:$G,K$6)&gt;0),"",IFERROR(1-(K36/COUNTA($A$9:$A$28)),0)
)</f>
        <v/>
      </c>
      <c r="L37" s="219"/>
      <c r="M37" s="218" t="str">
        <f>IF(OR(WEEKDAY(M$6,2)&gt;5,COUNTIF(PARAMETRES!$G:$G,M$6)&gt;0),"",IFERROR(1-(M36/COUNTA($A$9:$A$28)),0)
)</f>
        <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f>IF(OR(WEEKDAY(U$6,2)&gt;5,COUNTIF(PARAMETRES!$G:$G,U$6)&gt;0),"",IFERROR(1-(U36/COUNTA($A$9:$A$28)),0)
)</f>
        <v>0</v>
      </c>
      <c r="V37" s="219"/>
      <c r="W37" s="218" t="str">
        <f>IF(OR(WEEKDAY(W$6,2)&gt;5,COUNTIF(PARAMETRES!$G:$G,W$6)&gt;0),"",IFERROR(1-(W36/COUNTA($A$9:$A$28)),0)
)</f>
        <v/>
      </c>
      <c r="X37" s="219"/>
      <c r="Y37" s="218" t="str">
        <f>IF(OR(WEEKDAY(Y$6,2)&gt;5,COUNTIF(PARAMETRES!$G:$G,Y$6)&gt;0),"",IFERROR(1-(Y36/COUNTA($A$9:$A$28)),0)
)</f>
        <v/>
      </c>
      <c r="Z37" s="219"/>
      <c r="AA37" s="218">
        <f>IF(OR(WEEKDAY(AA$6,2)&gt;5,COUNTIF(PARAMETRES!$G:$G,AA$6)&gt;0),"",IFERROR(1-(AA36/COUNTA($A$9:$A$28)),0)
)</f>
        <v>0</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f>IF(OR(WEEKDAY(AI$6,2)&gt;5,COUNTIF(PARAMETRES!$G:$G,AI$6)&gt;0),"",IFERROR(1-(AI36/COUNTA($A$9:$A$28)),0)
)</f>
        <v>0</v>
      </c>
      <c r="AJ37" s="219"/>
      <c r="AK37" s="218" t="str">
        <f>IF(OR(WEEKDAY(AK$6,2)&gt;5,COUNTIF(PARAMETRES!$G:$G,AK$6)&gt;0),"",IFERROR(1-(AK36/COUNTA($A$9:$A$28)),0)
)</f>
        <v/>
      </c>
      <c r="AL37" s="219"/>
      <c r="AM37" s="218" t="str">
        <f>IF(OR(WEEKDAY(AM$6,2)&gt;5,COUNTIF(PARAMETRES!$G:$G,AM$6)&gt;0),"",IFERROR(1-(AM36/COUNTA($A$9:$A$28)),0)
)</f>
        <v/>
      </c>
      <c r="AN37" s="219"/>
      <c r="AO37" s="218">
        <f>IF(OR(WEEKDAY(AO$6,2)&gt;5,COUNTIF(PARAMETRES!$G:$G,AO$6)&gt;0),"",IFERROR(1-(AO36/COUNTA($A$9:$A$28)),0)
)</f>
        <v>0</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f>IF(OR(WEEKDAY(AW$6,2)&gt;5,COUNTIF(PARAMETRES!$G:$G,AW$6)&gt;0),"",IFERROR(1-(AW36/COUNTA($A$9:$A$28)),0)
)</f>
        <v>0</v>
      </c>
      <c r="AX37" s="219"/>
      <c r="AY37" s="218" t="str">
        <f>IF(OR(WEEKDAY(AY$6,2)&gt;5,COUNTIF(PARAMETRES!$G:$G,AY$6)&gt;0),"",IFERROR(1-(AY36/COUNTA($A$9:$A$28)),0)
)</f>
        <v/>
      </c>
      <c r="AZ37" s="219"/>
      <c r="BA37" s="218" t="str">
        <f>IF(OR(WEEKDAY(BA$6,2)&gt;5,COUNTIF(PARAMETRES!$G:$G,BA$6)&gt;0),"",IFERROR(1-(BA36/COUNTA($A$9:$A$28)),0)
)</f>
        <v/>
      </c>
      <c r="BB37" s="219"/>
      <c r="BC37" s="218">
        <f>IF(OR(WEEKDAY(BC$6,2)&gt;5,COUNTIF(PARAMETRES!$G:$G,BC$6)&gt;0),"",IFERROR(1-(BC36/COUNTA($A$9:$A$28)),0)
)</f>
        <v>0</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row>
    <row r="38" spans="1:62">
      <c r="B38" s="112"/>
    </row>
  </sheetData>
  <sheetProtection algorithmName="SHA-512" hashValue="8IccJQOxgfQM2SlVXlYN8VeubX9qOCbLKr4FSj3MM00P+kR8waToP156XmFJapY0z/0YIXUxWLT0WCnZcl0gtA==" saltValue="iWaaKQugJqYvUUnlSAvtPg==" spinCount="100000" sheet="1" scenarios="1" formatColumns="0" selectLockedCells="1"/>
  <mergeCells count="364">
    <mergeCell ref="Y4:Z4"/>
    <mergeCell ref="AA4:AB4"/>
    <mergeCell ref="AC4:AD4"/>
    <mergeCell ref="A1:BJ1"/>
    <mergeCell ref="C2:BJ2"/>
    <mergeCell ref="C4:D4"/>
    <mergeCell ref="E4:F4"/>
    <mergeCell ref="G4:H4"/>
    <mergeCell ref="I4:J4"/>
    <mergeCell ref="K4:L4"/>
    <mergeCell ref="M4:N4"/>
    <mergeCell ref="O4:P4"/>
    <mergeCell ref="Q4:R4"/>
    <mergeCell ref="BC4:BD4"/>
    <mergeCell ref="BE4:BF4"/>
    <mergeCell ref="BG4:BH4"/>
    <mergeCell ref="BI4:BJ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W4:X4"/>
    <mergeCell ref="Y5:Z5"/>
    <mergeCell ref="AA5:AB5"/>
    <mergeCell ref="AC5:AD5"/>
    <mergeCell ref="AE5:AF5"/>
    <mergeCell ref="AG5:AH5"/>
    <mergeCell ref="AI5:AJ5"/>
    <mergeCell ref="M5:N5"/>
    <mergeCell ref="O5:P5"/>
    <mergeCell ref="Q5:R5"/>
    <mergeCell ref="S5:T5"/>
    <mergeCell ref="U5:V5"/>
    <mergeCell ref="W5:X5"/>
    <mergeCell ref="Y7:Z7"/>
    <mergeCell ref="AA7:AB7"/>
    <mergeCell ref="AC7:AD7"/>
    <mergeCell ref="BI5:BJ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AS5:AT5"/>
    <mergeCell ref="AU5:AV5"/>
    <mergeCell ref="BC7:BD7"/>
    <mergeCell ref="BE7:BF7"/>
    <mergeCell ref="BG7:BH7"/>
    <mergeCell ref="BI7:BJ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W7:X7"/>
    <mergeCell ref="Y29:Z29"/>
    <mergeCell ref="AA29:AB29"/>
    <mergeCell ref="AC29:AD29"/>
    <mergeCell ref="AE29:AF29"/>
    <mergeCell ref="AG29:AH29"/>
    <mergeCell ref="AI29:AJ29"/>
    <mergeCell ref="M29:N29"/>
    <mergeCell ref="O29:P29"/>
    <mergeCell ref="Q29:R29"/>
    <mergeCell ref="S29:T29"/>
    <mergeCell ref="U29:V29"/>
    <mergeCell ref="W29:X29"/>
    <mergeCell ref="Y30:Z30"/>
    <mergeCell ref="AA30:AB30"/>
    <mergeCell ref="AC30:AD30"/>
    <mergeCell ref="BI29:BJ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AS29:AT29"/>
    <mergeCell ref="AU29:AV29"/>
    <mergeCell ref="BC30:BD30"/>
    <mergeCell ref="BE30:BF30"/>
    <mergeCell ref="BG30:BH30"/>
    <mergeCell ref="BI30:BJ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W30:X30"/>
    <mergeCell ref="Y31:Z31"/>
    <mergeCell ref="AA31:AB31"/>
    <mergeCell ref="AC31:AD31"/>
    <mergeCell ref="AE31:AF31"/>
    <mergeCell ref="AG31:AH31"/>
    <mergeCell ref="AI31:AJ31"/>
    <mergeCell ref="M31:N31"/>
    <mergeCell ref="O31:P31"/>
    <mergeCell ref="Q31:R31"/>
    <mergeCell ref="S31:T31"/>
    <mergeCell ref="U31:V31"/>
    <mergeCell ref="W31:X31"/>
    <mergeCell ref="Y32:Z32"/>
    <mergeCell ref="AA32:AB32"/>
    <mergeCell ref="AC32:AD32"/>
    <mergeCell ref="BI31:BJ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AS31:AT31"/>
    <mergeCell ref="AU31:AV31"/>
    <mergeCell ref="BC32:BD32"/>
    <mergeCell ref="BE32:BF32"/>
    <mergeCell ref="BG32:BH32"/>
    <mergeCell ref="BI32:BJ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W32:X32"/>
    <mergeCell ref="Y33:Z33"/>
    <mergeCell ref="AA33:AB33"/>
    <mergeCell ref="AC33:AD33"/>
    <mergeCell ref="AE33:AF33"/>
    <mergeCell ref="AG33:AH33"/>
    <mergeCell ref="AI33:AJ33"/>
    <mergeCell ref="M33:N33"/>
    <mergeCell ref="O33:P33"/>
    <mergeCell ref="Q33:R33"/>
    <mergeCell ref="S33:T33"/>
    <mergeCell ref="U33:V33"/>
    <mergeCell ref="W33:X33"/>
    <mergeCell ref="Y34:Z34"/>
    <mergeCell ref="AA34:AB34"/>
    <mergeCell ref="AC34:AD34"/>
    <mergeCell ref="BI33:BJ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AS33:AT33"/>
    <mergeCell ref="AU33:AV33"/>
    <mergeCell ref="BC34:BD34"/>
    <mergeCell ref="BE34:BF34"/>
    <mergeCell ref="BG34:BH34"/>
    <mergeCell ref="BI34:BJ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W34:X34"/>
    <mergeCell ref="AE35:AF35"/>
    <mergeCell ref="AG35:AH35"/>
    <mergeCell ref="AI35:AJ35"/>
    <mergeCell ref="M35:N35"/>
    <mergeCell ref="O35:P35"/>
    <mergeCell ref="Q35:R35"/>
    <mergeCell ref="S35:T35"/>
    <mergeCell ref="U35:V35"/>
    <mergeCell ref="W35:X35"/>
    <mergeCell ref="BI35:BJ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AC35:AD35"/>
    <mergeCell ref="BG36:BH36"/>
    <mergeCell ref="BI36:BJ36"/>
    <mergeCell ref="AO36:AP36"/>
    <mergeCell ref="AQ36:AR36"/>
    <mergeCell ref="AS36:AT36"/>
    <mergeCell ref="AU36:AV36"/>
    <mergeCell ref="AW36:AX36"/>
    <mergeCell ref="AY36:AZ36"/>
    <mergeCell ref="AC36:AD36"/>
    <mergeCell ref="AE36:AF36"/>
    <mergeCell ref="AG36:AH36"/>
    <mergeCell ref="AI36:AJ36"/>
    <mergeCell ref="AK36:AL36"/>
    <mergeCell ref="AM36:AN36"/>
    <mergeCell ref="A37:B37"/>
    <mergeCell ref="C37:D37"/>
    <mergeCell ref="E37:F37"/>
    <mergeCell ref="G37:H37"/>
    <mergeCell ref="I37:J37"/>
    <mergeCell ref="K37:L37"/>
    <mergeCell ref="BA36:BB36"/>
    <mergeCell ref="BC36:BD36"/>
    <mergeCell ref="BE36:BF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J4">
    <cfRule type="expression" dxfId="90" priority="154">
      <formula>C$4&lt;&gt;""</formula>
    </cfRule>
  </conditionalFormatting>
  <conditionalFormatting sqref="C9:BJ28">
    <cfRule type="expression" dxfId="89" priority="145">
      <formula>$A9=""</formula>
    </cfRule>
    <cfRule type="cellIs" dxfId="88" priority="147" operator="equal">
      <formula>$B$29</formula>
    </cfRule>
    <cfRule type="cellIs" dxfId="87" priority="148" operator="equal">
      <formula>$B$30</formula>
    </cfRule>
    <cfRule type="cellIs" dxfId="86" priority="149" operator="equal">
      <formula>$B$31</formula>
    </cfRule>
    <cfRule type="cellIs" dxfId="85" priority="150" operator="equal">
      <formula>$B$32</formula>
    </cfRule>
    <cfRule type="cellIs" dxfId="84" priority="151" operator="equal">
      <formula>$B$33</formula>
    </cfRule>
    <cfRule type="cellIs" dxfId="83" priority="152" operator="equal">
      <formula>$B$34</formula>
    </cfRule>
    <cfRule type="cellIs" dxfId="82" priority="153"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46" id="{DEEB601F-B9D7-49E6-8E99-8BE76E16B75B}">
            <xm:f>OR(WEEKDAY(C$6,2)&gt;5,COUNTIF(PARAMETRES!$G$3:$G$27,C$6)&gt;0)</xm:f>
            <x14:dxf>
              <fill>
                <patternFill>
                  <bgColor theme="4" tint="0.79998168889431442"/>
                </patternFill>
              </fill>
            </x14:dxf>
          </x14:cfRule>
          <xm:sqref>C5:BJ28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C9:BJ28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BM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5" ht="31.2" customHeight="1">
      <c r="A1" s="214" t="str">
        <f>"PLANNING ABSENCES MAI "&amp;PARAMETRES!D2</f>
        <v>PLANNING ABSENCES MAI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5"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5">
      <c r="C3" s="78"/>
      <c r="D3" s="78"/>
      <c r="E3" s="79"/>
      <c r="G3" s="79"/>
      <c r="H3" s="79"/>
      <c r="I3" s="79"/>
      <c r="J3" s="79"/>
      <c r="K3" s="79"/>
      <c r="L3" s="79"/>
      <c r="M3" s="79"/>
      <c r="N3" s="79"/>
      <c r="O3" s="79"/>
      <c r="P3" s="79"/>
      <c r="Q3" s="79"/>
      <c r="U3" s="80"/>
    </row>
    <row r="4" spans="1:65" s="81" customFormat="1">
      <c r="B4" s="82" t="s">
        <v>28</v>
      </c>
      <c r="C4" s="215">
        <f>_xlfn.ISOWEEKNUM(DATE(PARAMETRES!$D$2,5,C5))</f>
        <v>18</v>
      </c>
      <c r="D4" s="216"/>
      <c r="E4" s="216" t="str">
        <f>IF(WEEKDAY(DATE(PARAMETRES!$D$2,5,E5),2)=1,_xlfn.ISOWEEKNUM(DATE(PARAMETRES!$D$2,5,E5)),"")</f>
        <v/>
      </c>
      <c r="F4" s="216"/>
      <c r="G4" s="217" t="str">
        <f>IF(WEEKDAY(DATE(PARAMETRES!$D$2,5,G5),2)=1,_xlfn.ISOWEEKNUM(DATE(PARAMETRES!$D$2,5,G5)),"")</f>
        <v/>
      </c>
      <c r="H4" s="217"/>
      <c r="I4" s="217">
        <f>IF(WEEKDAY(DATE(PARAMETRES!$D$2,5,I5),2)=1,_xlfn.ISOWEEKNUM(DATE(PARAMETRES!$D$2,5,I5)),"")</f>
        <v>19</v>
      </c>
      <c r="J4" s="217"/>
      <c r="K4" s="217" t="str">
        <f>IF(WEEKDAY(DATE(PARAMETRES!$D$2,5,K5),2)=1,_xlfn.ISOWEEKNUM(DATE(PARAMETRES!$D$2,5,K5)),"")</f>
        <v/>
      </c>
      <c r="L4" s="217"/>
      <c r="M4" s="217" t="str">
        <f>IF(WEEKDAY(DATE(PARAMETRES!$D$2,5,M5),2)=1,_xlfn.ISOWEEKNUM(DATE(PARAMETRES!$D$2,5,M5)),"")</f>
        <v/>
      </c>
      <c r="N4" s="217"/>
      <c r="O4" s="217" t="str">
        <f>IF(WEEKDAY(DATE(PARAMETRES!$D$2,5,O5),2)=1,_xlfn.ISOWEEKNUM(DATE(PARAMETRES!$D$2,5,O5)),"")</f>
        <v/>
      </c>
      <c r="P4" s="217"/>
      <c r="Q4" s="217" t="str">
        <f>IF(WEEKDAY(DATE(PARAMETRES!$D$2,5,Q5),2)=1,_xlfn.ISOWEEKNUM(DATE(PARAMETRES!$D$2,5,Q5)),"")</f>
        <v/>
      </c>
      <c r="R4" s="217"/>
      <c r="S4" s="217" t="str">
        <f>IF(WEEKDAY(DATE(PARAMETRES!$D$2,5,S5),2)=1,_xlfn.ISOWEEKNUM(DATE(PARAMETRES!$D$2,5,S5)),"")</f>
        <v/>
      </c>
      <c r="T4" s="217"/>
      <c r="U4" s="217" t="str">
        <f>IF(WEEKDAY(DATE(PARAMETRES!$D$2,5,U5),2)=1,_xlfn.ISOWEEKNUM(DATE(PARAMETRES!$D$2,5,U5)),"")</f>
        <v/>
      </c>
      <c r="V4" s="217"/>
      <c r="W4" s="217">
        <f>IF(WEEKDAY(DATE(PARAMETRES!$D$2,5,W5),2)=1,_xlfn.ISOWEEKNUM(DATE(PARAMETRES!$D$2,5,W5)),"")</f>
        <v>20</v>
      </c>
      <c r="X4" s="217"/>
      <c r="Y4" s="217" t="str">
        <f>IF(WEEKDAY(DATE(PARAMETRES!$D$2,5,Y5),2)=1,_xlfn.ISOWEEKNUM(DATE(PARAMETRES!$D$2,5,Y5)),"")</f>
        <v/>
      </c>
      <c r="Z4" s="217"/>
      <c r="AA4" s="217" t="str">
        <f>IF(WEEKDAY(DATE(PARAMETRES!$D$2,5,AA5),2)=1,_xlfn.ISOWEEKNUM(DATE(PARAMETRES!$D$2,5,AA5)),"")</f>
        <v/>
      </c>
      <c r="AB4" s="217"/>
      <c r="AC4" s="217" t="str">
        <f>IF(WEEKDAY(DATE(PARAMETRES!$D$2,5,AC5),2)=1,_xlfn.ISOWEEKNUM(DATE(PARAMETRES!$D$2,5,AC5)),"")</f>
        <v/>
      </c>
      <c r="AD4" s="217"/>
      <c r="AE4" s="217" t="str">
        <f>IF(WEEKDAY(DATE(PARAMETRES!$D$2,5,AE5),2)=1,_xlfn.ISOWEEKNUM(DATE(PARAMETRES!$D$2,5,AE5)),"")</f>
        <v/>
      </c>
      <c r="AF4" s="217"/>
      <c r="AG4" s="217" t="str">
        <f>IF(WEEKDAY(DATE(PARAMETRES!$D$2,5,AG5),2)=1,_xlfn.ISOWEEKNUM(DATE(PARAMETRES!$D$2,5,AG5)),"")</f>
        <v/>
      </c>
      <c r="AH4" s="217"/>
      <c r="AI4" s="217" t="str">
        <f>IF(WEEKDAY(DATE(PARAMETRES!$D$2,5,AI5),2)=1,_xlfn.ISOWEEKNUM(DATE(PARAMETRES!$D$2,5,AI5)),"")</f>
        <v/>
      </c>
      <c r="AJ4" s="217"/>
      <c r="AK4" s="217">
        <f>IF(WEEKDAY(DATE(PARAMETRES!$D$2,5,AK5),2)=1,_xlfn.ISOWEEKNUM(DATE(PARAMETRES!$D$2,5,AK5)),"")</f>
        <v>21</v>
      </c>
      <c r="AL4" s="217"/>
      <c r="AM4" s="217" t="str">
        <f>IF(WEEKDAY(DATE(PARAMETRES!$D$2,5,AM5),2)=1,_xlfn.ISOWEEKNUM(DATE(PARAMETRES!$D$2,5,AM5)),"")</f>
        <v/>
      </c>
      <c r="AN4" s="217"/>
      <c r="AO4" s="217" t="str">
        <f>IF(WEEKDAY(DATE(PARAMETRES!$D$2,5,AO5),2)=1,_xlfn.ISOWEEKNUM(DATE(PARAMETRES!$D$2,5,AO5)),"")</f>
        <v/>
      </c>
      <c r="AP4" s="217"/>
      <c r="AQ4" s="217" t="str">
        <f>IF(WEEKDAY(DATE(PARAMETRES!$D$2,5,AQ5),2)=1,_xlfn.ISOWEEKNUM(DATE(PARAMETRES!$D$2,5,AQ5)),"")</f>
        <v/>
      </c>
      <c r="AR4" s="217"/>
      <c r="AS4" s="217" t="str">
        <f>IF(WEEKDAY(DATE(PARAMETRES!$D$2,5,AS5),2)=1,_xlfn.ISOWEEKNUM(DATE(PARAMETRES!$D$2,5,AS5)),"")</f>
        <v/>
      </c>
      <c r="AT4" s="217"/>
      <c r="AU4" s="217" t="str">
        <f>IF(WEEKDAY(DATE(PARAMETRES!$D$2,5,AU5),2)=1,_xlfn.ISOWEEKNUM(DATE(PARAMETRES!$D$2,5,AU5)),"")</f>
        <v/>
      </c>
      <c r="AV4" s="217"/>
      <c r="AW4" s="217" t="str">
        <f>IF(WEEKDAY(DATE(PARAMETRES!$D$2,5,AW5),2)=1,_xlfn.ISOWEEKNUM(DATE(PARAMETRES!$D$2,5,AW5)),"")</f>
        <v/>
      </c>
      <c r="AX4" s="217"/>
      <c r="AY4" s="217">
        <f>IF(WEEKDAY(DATE(PARAMETRES!$D$2,5,AY5),2)=1,_xlfn.ISOWEEKNUM(DATE(PARAMETRES!$D$2,5,AY5)),"")</f>
        <v>22</v>
      </c>
      <c r="AZ4" s="217"/>
      <c r="BA4" s="217" t="str">
        <f>IF(WEEKDAY(DATE(PARAMETRES!$D$2,5,BA5),2)=1,_xlfn.ISOWEEKNUM(DATE(PARAMETRES!$D$2,5,BA5)),"")</f>
        <v/>
      </c>
      <c r="BB4" s="217"/>
      <c r="BC4" s="217" t="str">
        <f>IF(WEEKDAY(DATE(PARAMETRES!$D$2,5,BC5),2)=1,_xlfn.ISOWEEKNUM(DATE(PARAMETRES!$D$2,5,BC5)),"")</f>
        <v/>
      </c>
      <c r="BD4" s="217"/>
      <c r="BE4" s="217" t="str">
        <f>IF(WEEKDAY(DATE(PARAMETRES!$D$2,5,BE5),2)=1,_xlfn.ISOWEEKNUM(DATE(PARAMETRES!$D$2,5,BE5)),"")</f>
        <v/>
      </c>
      <c r="BF4" s="217"/>
      <c r="BG4" s="217" t="str">
        <f>IF(WEEKDAY(DATE(PARAMETRES!$D$2,5,BG5),2)=1,_xlfn.ISOWEEKNUM(DATE(PARAMETRES!$D$2,5,BG5)),"")</f>
        <v/>
      </c>
      <c r="BH4" s="217"/>
      <c r="BI4" s="217" t="str">
        <f>IF(WEEKDAY(DATE(PARAMETRES!$D$2,5,BI5),2)=1,_xlfn.ISOWEEKNUM(DATE(PARAMETRES!$D$2,5,BI5)),"")</f>
        <v/>
      </c>
      <c r="BJ4" s="217"/>
      <c r="BK4" s="217" t="str">
        <f>IF(WEEKDAY(DATE(PARAMETRES!$D$2,5,BK5),2)=1,_xlfn.ISOWEEKNUM(DATE(PARAMETRES!$D$2,5,BK5)),"")</f>
        <v/>
      </c>
      <c r="BL4" s="220"/>
    </row>
    <row r="5" spans="1:65"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c r="BM5" s="127"/>
    </row>
    <row r="6" spans="1:65" s="83" customFormat="1" hidden="1">
      <c r="B6" s="85"/>
      <c r="C6" s="86">
        <f>DATE(PARAMETRES!$D$2,5,C5)</f>
        <v>46143</v>
      </c>
      <c r="D6" s="86">
        <f>DATE(PARAMETRES!$D$2,5,C5)</f>
        <v>46143</v>
      </c>
      <c r="E6" s="86">
        <f>DATE(PARAMETRES!$D$2,5,E5)</f>
        <v>46144</v>
      </c>
      <c r="F6" s="87">
        <f>DATE(PARAMETRES!$D$2,5,E5)</f>
        <v>46144</v>
      </c>
      <c r="G6" s="86">
        <f>DATE(PARAMETRES!$D$2,5,G5)</f>
        <v>46145</v>
      </c>
      <c r="H6" s="86">
        <f>DATE(PARAMETRES!$D$2,5,G5)</f>
        <v>46145</v>
      </c>
      <c r="I6" s="86">
        <f>DATE(PARAMETRES!$D$2,5,I5)</f>
        <v>46146</v>
      </c>
      <c r="J6" s="87">
        <f>DATE(PARAMETRES!$D$2,5,I5)</f>
        <v>46146</v>
      </c>
      <c r="K6" s="86">
        <f>DATE(PARAMETRES!$D$2,5,K5)</f>
        <v>46147</v>
      </c>
      <c r="L6" s="86">
        <f>DATE(PARAMETRES!$D$2,5,K5)</f>
        <v>46147</v>
      </c>
      <c r="M6" s="86">
        <f>DATE(PARAMETRES!$D$2,5,M5)</f>
        <v>46148</v>
      </c>
      <c r="N6" s="87">
        <f>DATE(PARAMETRES!$D$2,5,M5)</f>
        <v>46148</v>
      </c>
      <c r="O6" s="86">
        <f>DATE(PARAMETRES!$D$2,5,O5)</f>
        <v>46149</v>
      </c>
      <c r="P6" s="86">
        <f>DATE(PARAMETRES!$D$2,5,O5)</f>
        <v>46149</v>
      </c>
      <c r="Q6" s="86">
        <f>DATE(PARAMETRES!$D$2,5,Q5)</f>
        <v>46150</v>
      </c>
      <c r="R6" s="87">
        <f>DATE(PARAMETRES!$D$2,5,Q5)</f>
        <v>46150</v>
      </c>
      <c r="S6" s="86">
        <f>DATE(PARAMETRES!$D$2,5,S5)</f>
        <v>46151</v>
      </c>
      <c r="T6" s="86">
        <f>DATE(PARAMETRES!$D$2,5,S5)</f>
        <v>46151</v>
      </c>
      <c r="U6" s="86">
        <f>DATE(PARAMETRES!$D$2,5,U5)</f>
        <v>46152</v>
      </c>
      <c r="V6" s="87">
        <f>DATE(PARAMETRES!$D$2,5,U5)</f>
        <v>46152</v>
      </c>
      <c r="W6" s="86">
        <f>DATE(PARAMETRES!$D$2,5,W5)</f>
        <v>46153</v>
      </c>
      <c r="X6" s="86">
        <f>DATE(PARAMETRES!$D$2,5,W5)</f>
        <v>46153</v>
      </c>
      <c r="Y6" s="86">
        <f>DATE(PARAMETRES!$D$2,5,Y5)</f>
        <v>46154</v>
      </c>
      <c r="Z6" s="87">
        <f>DATE(PARAMETRES!$D$2,5,Y5)</f>
        <v>46154</v>
      </c>
      <c r="AA6" s="86">
        <f>DATE(PARAMETRES!$D$2,5,AA5)</f>
        <v>46155</v>
      </c>
      <c r="AB6" s="86">
        <f>DATE(PARAMETRES!$D$2,5,AA5)</f>
        <v>46155</v>
      </c>
      <c r="AC6" s="86">
        <f>DATE(PARAMETRES!$D$2,5,AC5)</f>
        <v>46156</v>
      </c>
      <c r="AD6" s="87">
        <f>DATE(PARAMETRES!$D$2,5,AC5)</f>
        <v>46156</v>
      </c>
      <c r="AE6" s="86">
        <f>DATE(PARAMETRES!$D$2,5,AE5)</f>
        <v>46157</v>
      </c>
      <c r="AF6" s="86">
        <f>DATE(PARAMETRES!$D$2,5,AE5)</f>
        <v>46157</v>
      </c>
      <c r="AG6" s="86">
        <f>DATE(PARAMETRES!$D$2,5,AG5)</f>
        <v>46158</v>
      </c>
      <c r="AH6" s="87">
        <f>DATE(PARAMETRES!$D$2,5,AG5)</f>
        <v>46158</v>
      </c>
      <c r="AI6" s="86">
        <f>DATE(PARAMETRES!$D$2,5,AI5)</f>
        <v>46159</v>
      </c>
      <c r="AJ6" s="86">
        <f>DATE(PARAMETRES!$D$2,5,AI5)</f>
        <v>46159</v>
      </c>
      <c r="AK6" s="86">
        <f>DATE(PARAMETRES!$D$2,5,AK5)</f>
        <v>46160</v>
      </c>
      <c r="AL6" s="87">
        <f>DATE(PARAMETRES!$D$2,5,AK5)</f>
        <v>46160</v>
      </c>
      <c r="AM6" s="86">
        <f>DATE(PARAMETRES!$D$2,5,AM5)</f>
        <v>46161</v>
      </c>
      <c r="AN6" s="86">
        <f>DATE(PARAMETRES!$D$2,5,AM5)</f>
        <v>46161</v>
      </c>
      <c r="AO6" s="86">
        <f>DATE(PARAMETRES!$D$2,5,AO5)</f>
        <v>46162</v>
      </c>
      <c r="AP6" s="87">
        <f>DATE(PARAMETRES!$D$2,5,AO5)</f>
        <v>46162</v>
      </c>
      <c r="AQ6" s="86">
        <f>DATE(PARAMETRES!$D$2,5,AQ5)</f>
        <v>46163</v>
      </c>
      <c r="AR6" s="86">
        <f>DATE(PARAMETRES!$D$2,5,AQ5)</f>
        <v>46163</v>
      </c>
      <c r="AS6" s="86">
        <f>DATE(PARAMETRES!$D$2,5,AS5)</f>
        <v>46164</v>
      </c>
      <c r="AT6" s="87">
        <f>DATE(PARAMETRES!$D$2,5,AS5)</f>
        <v>46164</v>
      </c>
      <c r="AU6" s="86">
        <f>DATE(PARAMETRES!$D$2,5,AU5)</f>
        <v>46165</v>
      </c>
      <c r="AV6" s="86">
        <f>DATE(PARAMETRES!$D$2,5,AU5)</f>
        <v>46165</v>
      </c>
      <c r="AW6" s="86">
        <f>DATE(PARAMETRES!$D$2,5,AW5)</f>
        <v>46166</v>
      </c>
      <c r="AX6" s="87">
        <f>DATE(PARAMETRES!$D$2,5,AW5)</f>
        <v>46166</v>
      </c>
      <c r="AY6" s="86">
        <f>DATE(PARAMETRES!$D$2,5,AY5)</f>
        <v>46167</v>
      </c>
      <c r="AZ6" s="86">
        <f>DATE(PARAMETRES!$D$2,5,AY5)</f>
        <v>46167</v>
      </c>
      <c r="BA6" s="86">
        <f>DATE(PARAMETRES!$D$2,5,BA5)</f>
        <v>46168</v>
      </c>
      <c r="BB6" s="87">
        <f>DATE(PARAMETRES!$D$2,5,BA5)</f>
        <v>46168</v>
      </c>
      <c r="BC6" s="86">
        <f>DATE(PARAMETRES!$D$2,5,BC5)</f>
        <v>46169</v>
      </c>
      <c r="BD6" s="86">
        <f>DATE(PARAMETRES!$D$2,5,BC5)</f>
        <v>46169</v>
      </c>
      <c r="BE6" s="86">
        <f>DATE(PARAMETRES!$D$2,5,BE5)</f>
        <v>46170</v>
      </c>
      <c r="BF6" s="87">
        <f>DATE(PARAMETRES!$D$2,5,BE5)</f>
        <v>46170</v>
      </c>
      <c r="BG6" s="86">
        <f>DATE(PARAMETRES!$D$2,5,BG5)</f>
        <v>46171</v>
      </c>
      <c r="BH6" s="86">
        <f>DATE(PARAMETRES!$D$2,5,BG5)</f>
        <v>46171</v>
      </c>
      <c r="BI6" s="86">
        <f>DATE(PARAMETRES!$D$2,5,BI5)</f>
        <v>46172</v>
      </c>
      <c r="BJ6" s="87">
        <f>DATE(PARAMETRES!$D$2,5,BI5)</f>
        <v>46172</v>
      </c>
      <c r="BK6" s="86">
        <f>DATE(PARAMETRES!$D$2,5,BK5)</f>
        <v>46173</v>
      </c>
      <c r="BL6" s="86">
        <f>DATE(PARAMETRES!$D$2,5,BK5)</f>
        <v>46173</v>
      </c>
    </row>
    <row r="7" spans="1:65">
      <c r="C7" s="194" t="str">
        <f>TEXT(DATE(PARAMETRES!$D$2,5,C5),"jjj")</f>
        <v>ven</v>
      </c>
      <c r="D7" s="195"/>
      <c r="E7" s="194" t="str">
        <f>TEXT(DATE(PARAMETRES!$D$2,5,E5),"jjj")</f>
        <v>sam</v>
      </c>
      <c r="F7" s="195"/>
      <c r="G7" s="194" t="str">
        <f>TEXT(DATE(PARAMETRES!$D$2,5,G5),"jjj")</f>
        <v>dim</v>
      </c>
      <c r="H7" s="195"/>
      <c r="I7" s="194" t="str">
        <f>TEXT(DATE(PARAMETRES!$D$2,5,I5),"jjj")</f>
        <v>lun</v>
      </c>
      <c r="J7" s="195"/>
      <c r="K7" s="194" t="str">
        <f>TEXT(DATE(PARAMETRES!$D$2,5,K5),"jjj")</f>
        <v>mar</v>
      </c>
      <c r="L7" s="195"/>
      <c r="M7" s="194" t="str">
        <f>TEXT(DATE(PARAMETRES!$D$2,5,M5),"jjj")</f>
        <v>mer</v>
      </c>
      <c r="N7" s="195"/>
      <c r="O7" s="194" t="str">
        <f>TEXT(DATE(PARAMETRES!$D$2,5,O5),"jjj")</f>
        <v>jeu</v>
      </c>
      <c r="P7" s="195"/>
      <c r="Q7" s="194" t="str">
        <f>TEXT(DATE(PARAMETRES!$D$2,5,Q5),"jjj")</f>
        <v>ven</v>
      </c>
      <c r="R7" s="195"/>
      <c r="S7" s="194" t="str">
        <f>TEXT(DATE(PARAMETRES!$D$2,5,S5),"jjj")</f>
        <v>sam</v>
      </c>
      <c r="T7" s="195"/>
      <c r="U7" s="194" t="str">
        <f>TEXT(DATE(PARAMETRES!$D$2,5,U5),"jjj")</f>
        <v>dim</v>
      </c>
      <c r="V7" s="195"/>
      <c r="W7" s="194" t="str">
        <f>TEXT(DATE(PARAMETRES!$D$2,5,W5),"jjj")</f>
        <v>lun</v>
      </c>
      <c r="X7" s="195"/>
      <c r="Y7" s="194" t="str">
        <f>TEXT(DATE(PARAMETRES!$D$2,5,Y5),"jjj")</f>
        <v>mar</v>
      </c>
      <c r="Z7" s="195"/>
      <c r="AA7" s="194" t="str">
        <f>TEXT(DATE(PARAMETRES!$D$2,5,AA5),"jjj")</f>
        <v>mer</v>
      </c>
      <c r="AB7" s="195"/>
      <c r="AC7" s="194" t="str">
        <f>TEXT(DATE(PARAMETRES!$D$2,5,AC5),"jjj")</f>
        <v>jeu</v>
      </c>
      <c r="AD7" s="195"/>
      <c r="AE7" s="194" t="str">
        <f>TEXT(DATE(PARAMETRES!$D$2,5,AE5),"jjj")</f>
        <v>ven</v>
      </c>
      <c r="AF7" s="195"/>
      <c r="AG7" s="194" t="str">
        <f>TEXT(DATE(PARAMETRES!$D$2,5,AG5),"jjj")</f>
        <v>sam</v>
      </c>
      <c r="AH7" s="195"/>
      <c r="AI7" s="194" t="str">
        <f>TEXT(DATE(PARAMETRES!$D$2,5,AI5),"jjj")</f>
        <v>dim</v>
      </c>
      <c r="AJ7" s="195"/>
      <c r="AK7" s="194" t="str">
        <f>TEXT(DATE(PARAMETRES!$D$2,5,AK5),"jjj")</f>
        <v>lun</v>
      </c>
      <c r="AL7" s="195"/>
      <c r="AM7" s="194" t="str">
        <f>TEXT(DATE(PARAMETRES!$D$2,5,AM5),"jjj")</f>
        <v>mar</v>
      </c>
      <c r="AN7" s="195"/>
      <c r="AO7" s="194" t="str">
        <f>TEXT(DATE(PARAMETRES!$D$2,5,AO5),"jjj")</f>
        <v>mer</v>
      </c>
      <c r="AP7" s="195"/>
      <c r="AQ7" s="194" t="str">
        <f>TEXT(DATE(PARAMETRES!$D$2,5,AQ5),"jjj")</f>
        <v>jeu</v>
      </c>
      <c r="AR7" s="195"/>
      <c r="AS7" s="194" t="str">
        <f>TEXT(DATE(PARAMETRES!$D$2,5,AS5),"jjj")</f>
        <v>ven</v>
      </c>
      <c r="AT7" s="195"/>
      <c r="AU7" s="194" t="str">
        <f>TEXT(DATE(PARAMETRES!$D$2,5,AU5),"jjj")</f>
        <v>sam</v>
      </c>
      <c r="AV7" s="195"/>
      <c r="AW7" s="194" t="str">
        <f>TEXT(DATE(PARAMETRES!$D$2,5,AW5),"jjj")</f>
        <v>dim</v>
      </c>
      <c r="AX7" s="195"/>
      <c r="AY7" s="194" t="str">
        <f>TEXT(DATE(PARAMETRES!$D$2,5,AY5),"jjj")</f>
        <v>lun</v>
      </c>
      <c r="AZ7" s="195"/>
      <c r="BA7" s="194" t="str">
        <f>TEXT(DATE(PARAMETRES!$D$2,5,BA5),"jjj")</f>
        <v>mar</v>
      </c>
      <c r="BB7" s="195"/>
      <c r="BC7" s="194" t="str">
        <f>TEXT(DATE(PARAMETRES!$D$2,5,BC5),"jjj")</f>
        <v>mer</v>
      </c>
      <c r="BD7" s="195"/>
      <c r="BE7" s="194" t="str">
        <f>TEXT(DATE(PARAMETRES!$D$2,5,BE5),"jjj")</f>
        <v>jeu</v>
      </c>
      <c r="BF7" s="195"/>
      <c r="BG7" s="194" t="str">
        <f>TEXT(DATE(PARAMETRES!$D$2,5,BG5),"jjj")</f>
        <v>ven</v>
      </c>
      <c r="BH7" s="195"/>
      <c r="BI7" s="194" t="str">
        <f>TEXT(DATE(PARAMETRES!$D$2,5,BI5),"jjj")</f>
        <v>sam</v>
      </c>
      <c r="BJ7" s="195"/>
      <c r="BK7" s="194" t="str">
        <f>TEXT(DATE(PARAMETRES!$D$2,5,BK5),"jjj")</f>
        <v>dim</v>
      </c>
      <c r="BL7" s="195"/>
    </row>
    <row r="8" spans="1:65"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5"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5" ht="15.6" thickTop="1" thickBot="1">
      <c r="A10" s="125"/>
      <c r="B10" s="126"/>
      <c r="C10" s="118"/>
      <c r="D10" s="119"/>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5" ht="15.6" thickTop="1" thickBot="1">
      <c r="A11" s="125"/>
      <c r="B11" s="126"/>
      <c r="C11" s="118"/>
      <c r="D11" s="119"/>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5" ht="15.6" thickTop="1" thickBot="1">
      <c r="A12" s="125"/>
      <c r="B12" s="126"/>
      <c r="C12" s="118"/>
      <c r="D12" s="119"/>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8"/>
      <c r="BJ12" s="120"/>
      <c r="BK12" s="115"/>
      <c r="BL12" s="116"/>
    </row>
    <row r="13" spans="1:65" ht="15.6" thickTop="1" thickBot="1">
      <c r="A13" s="125"/>
      <c r="B13" s="126"/>
      <c r="C13" s="118"/>
      <c r="D13" s="119"/>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8"/>
      <c r="BJ13" s="120"/>
      <c r="BK13" s="115"/>
      <c r="BL13" s="116"/>
    </row>
    <row r="14" spans="1:65" ht="15.6" thickTop="1" thickBot="1">
      <c r="A14" s="125"/>
      <c r="B14" s="126"/>
      <c r="C14" s="118"/>
      <c r="D14" s="119"/>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8"/>
      <c r="BJ14" s="120"/>
      <c r="BK14" s="115"/>
      <c r="BL14" s="116"/>
    </row>
    <row r="15" spans="1:65" ht="15.6" thickTop="1" thickBot="1">
      <c r="A15" s="125"/>
      <c r="B15" s="126"/>
      <c r="C15" s="118"/>
      <c r="D15" s="119"/>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8"/>
      <c r="BJ15" s="120"/>
      <c r="BK15" s="115"/>
      <c r="BL15" s="116"/>
    </row>
    <row r="16" spans="1:65" ht="15.6" thickTop="1" thickBot="1">
      <c r="A16" s="125"/>
      <c r="B16" s="126"/>
      <c r="C16" s="118"/>
      <c r="D16" s="119"/>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8"/>
      <c r="BJ16" s="120"/>
      <c r="BK16" s="115"/>
      <c r="BL16" s="116"/>
    </row>
    <row r="17" spans="1:64" ht="15.6" thickTop="1" thickBot="1">
      <c r="A17" s="125"/>
      <c r="B17" s="126"/>
      <c r="C17" s="118"/>
      <c r="D17" s="119"/>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8"/>
      <c r="BJ17" s="119"/>
      <c r="BK17" s="115"/>
      <c r="BL17" s="116"/>
    </row>
    <row r="18" spans="1:64" ht="15.6" thickTop="1" thickBot="1">
      <c r="A18" s="125"/>
      <c r="B18" s="126"/>
      <c r="C18" s="118"/>
      <c r="D18" s="119"/>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8"/>
      <c r="BJ18" s="119"/>
      <c r="BK18" s="115"/>
      <c r="BL18" s="116"/>
    </row>
    <row r="19" spans="1:64" ht="15.6" thickTop="1" thickBot="1">
      <c r="A19" s="125"/>
      <c r="B19" s="126"/>
      <c r="C19" s="118"/>
      <c r="D19" s="119"/>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8"/>
      <c r="BJ19" s="119"/>
      <c r="BK19" s="115"/>
      <c r="BL19" s="116"/>
    </row>
    <row r="20" spans="1:64" ht="15.6" thickTop="1" thickBot="1">
      <c r="A20" s="125"/>
      <c r="B20" s="126"/>
      <c r="C20" s="118"/>
      <c r="D20" s="119"/>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8"/>
      <c r="BJ20" s="119"/>
      <c r="BK20" s="115"/>
      <c r="BL20" s="116"/>
    </row>
    <row r="21" spans="1:64" ht="15.6" thickTop="1" thickBot="1">
      <c r="A21" s="125"/>
      <c r="B21" s="126"/>
      <c r="C21" s="118"/>
      <c r="D21" s="119"/>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8"/>
      <c r="BJ21" s="119"/>
      <c r="BK21" s="115"/>
      <c r="BL21" s="116"/>
    </row>
    <row r="22" spans="1:64" ht="15.6" thickTop="1" thickBot="1">
      <c r="A22" s="125"/>
      <c r="B22" s="126"/>
      <c r="C22" s="118"/>
      <c r="D22" s="119"/>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8"/>
      <c r="BJ22" s="119"/>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8"/>
      <c r="BJ23" s="119"/>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8"/>
      <c r="BJ24" s="120"/>
      <c r="BK24" s="118"/>
      <c r="BL24" s="119"/>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8"/>
      <c r="BJ25" s="120"/>
      <c r="BK25" s="118"/>
      <c r="BL25" s="119"/>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8"/>
      <c r="BJ26" s="120"/>
      <c r="BK26" s="118"/>
      <c r="BL26" s="119"/>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8"/>
      <c r="BJ27" s="120"/>
      <c r="BK27" s="118"/>
      <c r="BL27" s="119"/>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8"/>
      <c r="BL28" s="119"/>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f>IF(OR(WEEKDAY(C$6,2)&gt;5,COUNTIF(PARAMETRES!$G:$G,C$6)&gt;0),"",SUM(C29:D35))</f>
        <v>0</v>
      </c>
      <c r="D36" s="213"/>
      <c r="E36" s="212" t="str">
        <f>IF(OR(WEEKDAY(E$6,2)&gt;5,COUNTIF(PARAMETRES!$G:$G,E$6)&gt;0),"",SUM(E29:F35))</f>
        <v/>
      </c>
      <c r="F36" s="213"/>
      <c r="G36" s="212" t="str">
        <f>IF(OR(WEEKDAY(G$6,2)&gt;5,COUNTIF(PARAMETRES!$G:$G,G$6)&gt;0),"",SUM(G29:H35))</f>
        <v/>
      </c>
      <c r="H36" s="213"/>
      <c r="I36" s="212">
        <f>IF(OR(WEEKDAY(I$6,2)&gt;5,COUNTIF(PARAMETRES!$G:$G,I$6)&gt;0),"",SUM(I29:J35))</f>
        <v>0</v>
      </c>
      <c r="J36" s="213"/>
      <c r="K36" s="212">
        <f>IF(OR(WEEKDAY(K$6,2)&gt;5,COUNTIF(PARAMETRES!$G:$G,K$6)&gt;0),"",SUM(K29:L35))</f>
        <v>0</v>
      </c>
      <c r="L36" s="213"/>
      <c r="M36" s="212">
        <f>IF(OR(WEEKDAY(M$6,2)&gt;5,COUNTIF(PARAMETRES!$G:$G,M$6)&gt;0),"",SUM(M29:N35))</f>
        <v>0</v>
      </c>
      <c r="N36" s="213"/>
      <c r="O36" s="212">
        <f>IF(OR(WEEKDAY(O$6,2)&gt;5,COUNTIF(PARAMETRES!$G:$G,O$6)&gt;0),"",SUM(O29:P35))</f>
        <v>0</v>
      </c>
      <c r="P36" s="213"/>
      <c r="Q36" s="212">
        <f>IF(OR(WEEKDAY(Q$6,2)&gt;5,COUNTIF(PARAMETRES!$G:$G,Q$6)&gt;0),"",SUM(Q29:R35))</f>
        <v>0</v>
      </c>
      <c r="R36" s="213"/>
      <c r="S36" s="212" t="str">
        <f>IF(OR(WEEKDAY(S$6,2)&gt;5,COUNTIF(PARAMETRES!$G:$G,S$6)&gt;0),"",SUM(S29:T35))</f>
        <v/>
      </c>
      <c r="T36" s="213"/>
      <c r="U36" s="212" t="str">
        <f>IF(OR(WEEKDAY(U$6,2)&gt;5,COUNTIF(PARAMETRES!$G:$G,U$6)&gt;0),"",SUM(U29:V35))</f>
        <v/>
      </c>
      <c r="V36" s="213"/>
      <c r="W36" s="212">
        <f>IF(OR(WEEKDAY(W$6,2)&gt;5,COUNTIF(PARAMETRES!$G:$G,W$6)&gt;0),"",SUM(W29:X35))</f>
        <v>0</v>
      </c>
      <c r="X36" s="213"/>
      <c r="Y36" s="212">
        <f>IF(OR(WEEKDAY(Y$6,2)&gt;5,COUNTIF(PARAMETRES!$G:$G,Y$6)&gt;0),"",SUM(Y29:Z35))</f>
        <v>0</v>
      </c>
      <c r="Z36" s="213"/>
      <c r="AA36" s="212">
        <f>IF(OR(WEEKDAY(AA$6,2)&gt;5,COUNTIF(PARAMETRES!$G:$G,AA$6)&gt;0),"",SUM(AA29:AB35))</f>
        <v>0</v>
      </c>
      <c r="AB36" s="213"/>
      <c r="AC36" s="212" t="str">
        <f>IF(OR(WEEKDAY(AC$6,2)&gt;5,COUNTIF(PARAMETRES!$G:$G,AC$6)&gt;0),"",SUM(AC29:AD35))</f>
        <v/>
      </c>
      <c r="AD36" s="213"/>
      <c r="AE36" s="212">
        <f>IF(OR(WEEKDAY(AE$6,2)&gt;5,COUNTIF(PARAMETRES!$G:$G,AE$6)&gt;0),"",SUM(AE29:AF35))</f>
        <v>0</v>
      </c>
      <c r="AF36" s="213"/>
      <c r="AG36" s="212" t="str">
        <f>IF(OR(WEEKDAY(AG$6,2)&gt;5,COUNTIF(PARAMETRES!$G:$G,AG$6)&gt;0),"",SUM(AG29:AH35))</f>
        <v/>
      </c>
      <c r="AH36" s="213"/>
      <c r="AI36" s="212" t="str">
        <f>IF(OR(WEEKDAY(AI$6,2)&gt;5,COUNTIF(PARAMETRES!$G:$G,AI$6)&gt;0),"",SUM(AI29:AJ35))</f>
        <v/>
      </c>
      <c r="AJ36" s="213"/>
      <c r="AK36" s="212">
        <f>IF(OR(WEEKDAY(AK$6,2)&gt;5,COUNTIF(PARAMETRES!$G:$G,AK$6)&gt;0),"",SUM(AK29:AL35))</f>
        <v>0</v>
      </c>
      <c r="AL36" s="213"/>
      <c r="AM36" s="212">
        <f>IF(OR(WEEKDAY(AM$6,2)&gt;5,COUNTIF(PARAMETRES!$G:$G,AM$6)&gt;0),"",SUM(AM29:AN35))</f>
        <v>0</v>
      </c>
      <c r="AN36" s="213"/>
      <c r="AO36" s="212">
        <f>IF(OR(WEEKDAY(AO$6,2)&gt;5,COUNTIF(PARAMETRES!$G:$G,AO$6)&gt;0),"",SUM(AO29:AP35))</f>
        <v>0</v>
      </c>
      <c r="AP36" s="213"/>
      <c r="AQ36" s="212">
        <f>IF(OR(WEEKDAY(AQ$6,2)&gt;5,COUNTIF(PARAMETRES!$G:$G,AQ$6)&gt;0),"",SUM(AQ29:AR35))</f>
        <v>0</v>
      </c>
      <c r="AR36" s="213"/>
      <c r="AS36" s="212">
        <f>IF(OR(WEEKDAY(AS$6,2)&gt;5,COUNTIF(PARAMETRES!$G:$G,AS$6)&gt;0),"",SUM(AS29:AT35))</f>
        <v>0</v>
      </c>
      <c r="AT36" s="213"/>
      <c r="AU36" s="212" t="str">
        <f>IF(OR(WEEKDAY(AU$6,2)&gt;5,COUNTIF(PARAMETRES!$G:$G,AU$6)&gt;0),"",SUM(AU29:AV35))</f>
        <v/>
      </c>
      <c r="AV36" s="213"/>
      <c r="AW36" s="212" t="str">
        <f>IF(OR(WEEKDAY(AW$6,2)&gt;5,COUNTIF(PARAMETRES!$G:$G,AW$6)&gt;0),"",SUM(AW29:AX35))</f>
        <v/>
      </c>
      <c r="AX36" s="213"/>
      <c r="AY36" s="212" t="str">
        <f>IF(OR(WEEKDAY(AY$6,2)&gt;5,COUNTIF(PARAMETRES!$G:$G,AY$6)&gt;0),"",SUM(AY29:AZ35))</f>
        <v/>
      </c>
      <c r="AZ36" s="213"/>
      <c r="BA36" s="212">
        <f>IF(OR(WEEKDAY(BA$6,2)&gt;5,COUNTIF(PARAMETRES!$G:$G,BA$6)&gt;0),"",SUM(BA29:BB35))</f>
        <v>0</v>
      </c>
      <c r="BB36" s="213"/>
      <c r="BC36" s="212">
        <f>IF(OR(WEEKDAY(BC$6,2)&gt;5,COUNTIF(PARAMETRES!$G:$G,BC$6)&gt;0),"",SUM(BC29:BD35))</f>
        <v>0</v>
      </c>
      <c r="BD36" s="213"/>
      <c r="BE36" s="212">
        <f>IF(OR(WEEKDAY(BE$6,2)&gt;5,COUNTIF(PARAMETRES!$G:$G,BE$6)&gt;0),"",SUM(BE29:BF35))</f>
        <v>0</v>
      </c>
      <c r="BF36" s="213"/>
      <c r="BG36" s="212">
        <f>IF(OR(WEEKDAY(BG$6,2)&gt;5,COUNTIF(PARAMETRES!$G:$G,BG$6)&gt;0),"",SUM(BG29:BH35))</f>
        <v>0</v>
      </c>
      <c r="BH36" s="213"/>
      <c r="BI36" s="212" t="str">
        <f>IF(OR(WEEKDAY(BI$6,2)&gt;5,COUNTIF(PARAMETRES!$G:$G,BI$6)&gt;0),"",SUM(BI29:BJ35))</f>
        <v/>
      </c>
      <c r="BJ36" s="213"/>
      <c r="BK36" s="212" t="str">
        <f>IF(OR(WEEKDAY(BK$6,2)&gt;5,COUNTIF(PARAMETRES!$G:$G,BK$6)&gt;0),"",SUM(BK29:BL35))</f>
        <v/>
      </c>
      <c r="BL36" s="213"/>
    </row>
    <row r="37" spans="1:64">
      <c r="A37" s="188" t="s">
        <v>27</v>
      </c>
      <c r="B37" s="189"/>
      <c r="C37" s="218">
        <f>IF(OR(WEEKDAY(C$6,2)&gt;5,COUNTIF(PARAMETRES!$G:$G,C$6)&gt;0),"",IFERROR(1-(C36/COUNTA($A$9:$A$28)),0)
)</f>
        <v>0</v>
      </c>
      <c r="D37" s="219"/>
      <c r="E37" s="218" t="str">
        <f>IF(OR(WEEKDAY(E$6,2)&gt;5,COUNTIF(PARAMETRES!$G:$G,E$6)&gt;0),"",IFERROR(1-(E36/COUNTA($A$9:$A$28)),0)
)</f>
        <v/>
      </c>
      <c r="F37" s="219"/>
      <c r="G37" s="218" t="str">
        <f>IF(OR(WEEKDAY(G$6,2)&gt;5,COUNTIF(PARAMETRES!$G:$G,G$6)&gt;0),"",IFERROR(1-(G36/COUNTA($A$9:$A$28)),0)
)</f>
        <v/>
      </c>
      <c r="H37" s="219"/>
      <c r="I37" s="218">
        <f>IF(OR(WEEKDAY(I$6,2)&gt;5,COUNTIF(PARAMETRES!$G:$G,I$6)&gt;0),"",IFERROR(1-(I36/COUNTA($A$9:$A$28)),0)
)</f>
        <v>0</v>
      </c>
      <c r="J37" s="219"/>
      <c r="K37" s="218">
        <f>IF(OR(WEEKDAY(K$6,2)&gt;5,COUNTIF(PARAMETRES!$G:$G,K$6)&gt;0),"",IFERROR(1-(K36/COUNTA($A$9:$A$28)),0)
)</f>
        <v>0</v>
      </c>
      <c r="L37" s="219"/>
      <c r="M37" s="218">
        <f>IF(OR(WEEKDAY(M$6,2)&gt;5,COUNTIF(PARAMETRES!$G:$G,M$6)&gt;0),"",IFERROR(1-(M36/COUNTA($A$9:$A$28)),0)
)</f>
        <v>0</v>
      </c>
      <c r="N37" s="219"/>
      <c r="O37" s="218">
        <f>IF(OR(WEEKDAY(O$6,2)&gt;5,COUNTIF(PARAMETRES!$G:$G,O$6)&gt;0),"",IFERROR(1-(O36/COUNTA($A$9:$A$28)),0)
)</f>
        <v>0</v>
      </c>
      <c r="P37" s="219"/>
      <c r="Q37" s="218">
        <f>IF(OR(WEEKDAY(Q$6,2)&gt;5,COUNTIF(PARAMETRES!$G:$G,Q$6)&gt;0),"",IFERROR(1-(Q36/COUNTA($A$9:$A$28)),0)
)</f>
        <v>0</v>
      </c>
      <c r="R37" s="219"/>
      <c r="S37" s="218" t="str">
        <f>IF(OR(WEEKDAY(S$6,2)&gt;5,COUNTIF(PARAMETRES!$G:$G,S$6)&gt;0),"",IFERROR(1-(S36/COUNTA($A$9:$A$28)),0)
)</f>
        <v/>
      </c>
      <c r="T37" s="219"/>
      <c r="U37" s="218" t="str">
        <f>IF(OR(WEEKDAY(U$6,2)&gt;5,COUNTIF(PARAMETRES!$G:$G,U$6)&gt;0),"",IFERROR(1-(U36/COUNTA($A$9:$A$28)),0)
)</f>
        <v/>
      </c>
      <c r="V37" s="219"/>
      <c r="W37" s="218">
        <f>IF(OR(WEEKDAY(W$6,2)&gt;5,COUNTIF(PARAMETRES!$G:$G,W$6)&gt;0),"",IFERROR(1-(W36/COUNTA($A$9:$A$28)),0)
)</f>
        <v>0</v>
      </c>
      <c r="X37" s="219"/>
      <c r="Y37" s="218">
        <f>IF(OR(WEEKDAY(Y$6,2)&gt;5,COUNTIF(PARAMETRES!$G:$G,Y$6)&gt;0),"",IFERROR(1-(Y36/COUNTA($A$9:$A$28)),0)
)</f>
        <v>0</v>
      </c>
      <c r="Z37" s="219"/>
      <c r="AA37" s="218">
        <f>IF(OR(WEEKDAY(AA$6,2)&gt;5,COUNTIF(PARAMETRES!$G:$G,AA$6)&gt;0),"",IFERROR(1-(AA36/COUNTA($A$9:$A$28)),0)
)</f>
        <v>0</v>
      </c>
      <c r="AB37" s="219"/>
      <c r="AC37" s="218" t="str">
        <f>IF(OR(WEEKDAY(AC$6,2)&gt;5,COUNTIF(PARAMETRES!$G:$G,AC$6)&gt;0),"",IFERROR(1-(AC36/COUNTA($A$9:$A$28)),0)
)</f>
        <v/>
      </c>
      <c r="AD37" s="219"/>
      <c r="AE37" s="218">
        <f>IF(OR(WEEKDAY(AE$6,2)&gt;5,COUNTIF(PARAMETRES!$G:$G,AE$6)&gt;0),"",IFERROR(1-(AE36/COUNTA($A$9:$A$28)),0)
)</f>
        <v>0</v>
      </c>
      <c r="AF37" s="219"/>
      <c r="AG37" s="218" t="str">
        <f>IF(OR(WEEKDAY(AG$6,2)&gt;5,COUNTIF(PARAMETRES!$G:$G,AG$6)&gt;0),"",IFERROR(1-(AG36/COUNTA($A$9:$A$28)),0)
)</f>
        <v/>
      </c>
      <c r="AH37" s="219"/>
      <c r="AI37" s="218" t="str">
        <f>IF(OR(WEEKDAY(AI$6,2)&gt;5,COUNTIF(PARAMETRES!$G:$G,AI$6)&gt;0),"",IFERROR(1-(AI36/COUNTA($A$9:$A$28)),0)
)</f>
        <v/>
      </c>
      <c r="AJ37" s="219"/>
      <c r="AK37" s="218">
        <f>IF(OR(WEEKDAY(AK$6,2)&gt;5,COUNTIF(PARAMETRES!$G:$G,AK$6)&gt;0),"",IFERROR(1-(AK36/COUNTA($A$9:$A$28)),0)
)</f>
        <v>0</v>
      </c>
      <c r="AL37" s="219"/>
      <c r="AM37" s="218">
        <f>IF(OR(WEEKDAY(AM$6,2)&gt;5,COUNTIF(PARAMETRES!$G:$G,AM$6)&gt;0),"",IFERROR(1-(AM36/COUNTA($A$9:$A$28)),0)
)</f>
        <v>0</v>
      </c>
      <c r="AN37" s="219"/>
      <c r="AO37" s="218">
        <f>IF(OR(WEEKDAY(AO$6,2)&gt;5,COUNTIF(PARAMETRES!$G:$G,AO$6)&gt;0),"",IFERROR(1-(AO36/COUNTA($A$9:$A$28)),0)
)</f>
        <v>0</v>
      </c>
      <c r="AP37" s="219"/>
      <c r="AQ37" s="218">
        <f>IF(OR(WEEKDAY(AQ$6,2)&gt;5,COUNTIF(PARAMETRES!$G:$G,AQ$6)&gt;0),"",IFERROR(1-(AQ36/COUNTA($A$9:$A$28)),0)
)</f>
        <v>0</v>
      </c>
      <c r="AR37" s="219"/>
      <c r="AS37" s="218">
        <f>IF(OR(WEEKDAY(AS$6,2)&gt;5,COUNTIF(PARAMETRES!$G:$G,AS$6)&gt;0),"",IFERROR(1-(AS36/COUNTA($A$9:$A$28)),0)
)</f>
        <v>0</v>
      </c>
      <c r="AT37" s="219"/>
      <c r="AU37" s="218" t="str">
        <f>IF(OR(WEEKDAY(AU$6,2)&gt;5,COUNTIF(PARAMETRES!$G:$G,AU$6)&gt;0),"",IFERROR(1-(AU36/COUNTA($A$9:$A$28)),0)
)</f>
        <v/>
      </c>
      <c r="AV37" s="219"/>
      <c r="AW37" s="218" t="str">
        <f>IF(OR(WEEKDAY(AW$6,2)&gt;5,COUNTIF(PARAMETRES!$G:$G,AW$6)&gt;0),"",IFERROR(1-(AW36/COUNTA($A$9:$A$28)),0)
)</f>
        <v/>
      </c>
      <c r="AX37" s="219"/>
      <c r="AY37" s="218" t="str">
        <f>IF(OR(WEEKDAY(AY$6,2)&gt;5,COUNTIF(PARAMETRES!$G:$G,AY$6)&gt;0),"",IFERROR(1-(AY36/COUNTA($A$9:$A$28)),0)
)</f>
        <v/>
      </c>
      <c r="AZ37" s="219"/>
      <c r="BA37" s="218">
        <f>IF(OR(WEEKDAY(BA$6,2)&gt;5,COUNTIF(PARAMETRES!$G:$G,BA$6)&gt;0),"",IFERROR(1-(BA36/COUNTA($A$9:$A$28)),0)
)</f>
        <v>0</v>
      </c>
      <c r="BB37" s="219"/>
      <c r="BC37" s="218">
        <f>IF(OR(WEEKDAY(BC$6,2)&gt;5,COUNTIF(PARAMETRES!$G:$G,BC$6)&gt;0),"",IFERROR(1-(BC36/COUNTA($A$9:$A$28)),0)
)</f>
        <v>0</v>
      </c>
      <c r="BD37" s="219"/>
      <c r="BE37" s="218">
        <f>IF(OR(WEEKDAY(BE$6,2)&gt;5,COUNTIF(PARAMETRES!$G:$G,BE$6)&gt;0),"",IFERROR(1-(BE36/COUNTA($A$9:$A$28)),0)
)</f>
        <v>0</v>
      </c>
      <c r="BF37" s="219"/>
      <c r="BG37" s="218">
        <f>IF(OR(WEEKDAY(BG$6,2)&gt;5,COUNTIF(PARAMETRES!$G:$G,BG$6)&gt;0),"",IFERROR(1-(BG36/COUNTA($A$9:$A$28)),0)
)</f>
        <v>0</v>
      </c>
      <c r="BH37" s="219"/>
      <c r="BI37" s="218" t="str">
        <f>IF(OR(WEEKDAY(BI$6,2)&gt;5,COUNTIF(PARAMETRES!$G:$G,BI$6)&gt;0),"",IFERROR(1-(BI36/COUNTA($A$9:$A$28)),0)
)</f>
        <v/>
      </c>
      <c r="BJ37" s="219"/>
      <c r="BK37" s="218" t="str">
        <f>IF(OR(WEEKDAY(BK$6,2)&gt;5,COUNTIF(PARAMETRES!$G:$G,BK$6)&gt;0),"",IFERROR(1-(BK36/COUNTA($A$9:$A$28)),0)
)</f>
        <v/>
      </c>
      <c r="BL37" s="219"/>
    </row>
    <row r="38" spans="1:64">
      <c r="B38" s="112"/>
    </row>
  </sheetData>
  <sheetProtection algorithmName="SHA-512" hashValue="IUW/0qPCg5WWhI+1ou/fQV2jw0N6cgFLTQ5YTTZjrdm3n19t5IrUerg1Zd98w9/taSfAUPd+CZYnPwSXye/IeQ==" saltValue="BDd0kh/ax/KkxjwVSL58BQ=="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80" priority="172">
      <formula>C$4&lt;&gt;""</formula>
    </cfRule>
  </conditionalFormatting>
  <conditionalFormatting sqref="C9:BL28">
    <cfRule type="expression" dxfId="79" priority="1">
      <formula>$A9=""</formula>
    </cfRule>
    <cfRule type="cellIs" dxfId="78" priority="3" operator="equal">
      <formula>$B$29</formula>
    </cfRule>
    <cfRule type="cellIs" dxfId="77" priority="4" operator="equal">
      <formula>$B$30</formula>
    </cfRule>
    <cfRule type="cellIs" dxfId="76" priority="5" operator="equal">
      <formula>$B$31</formula>
    </cfRule>
    <cfRule type="cellIs" dxfId="75" priority="6" operator="equal">
      <formula>$B$32</formula>
    </cfRule>
    <cfRule type="cellIs" dxfId="74" priority="7" operator="equal">
      <formula>$B$33</formula>
    </cfRule>
    <cfRule type="cellIs" dxfId="73" priority="8" operator="equal">
      <formula>$B$34</formula>
    </cfRule>
    <cfRule type="cellIs" dxfId="72" priority="9"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FE6585D-91D4-4C8D-B566-ECAF54247998}">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BJ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2" ht="31.2" customHeight="1">
      <c r="A1" s="214" t="str">
        <f>"PLANNING ABSENCES JUIN "&amp;PARAMETRES!D2</f>
        <v>PLANNING ABSENCES JUIN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row>
    <row r="2" spans="1:62"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row>
    <row r="3" spans="1:62">
      <c r="C3" s="78"/>
      <c r="D3" s="78"/>
      <c r="E3" s="79"/>
      <c r="G3" s="79"/>
      <c r="H3" s="79"/>
      <c r="I3" s="79"/>
      <c r="J3" s="79"/>
      <c r="K3" s="79"/>
      <c r="L3" s="79"/>
      <c r="M3" s="79"/>
      <c r="N3" s="79"/>
      <c r="O3" s="79"/>
      <c r="P3" s="79"/>
      <c r="Q3" s="79"/>
      <c r="U3" s="80"/>
    </row>
    <row r="4" spans="1:62" s="81" customFormat="1">
      <c r="B4" s="82" t="s">
        <v>28</v>
      </c>
      <c r="C4" s="215">
        <f>_xlfn.ISOWEEKNUM(DATE(PARAMETRES!$D$2,6,C5))</f>
        <v>23</v>
      </c>
      <c r="D4" s="216"/>
      <c r="E4" s="216" t="str">
        <f>IF(WEEKDAY(DATE(PARAMETRES!$D$2,6,E5),2)=1,_xlfn.ISOWEEKNUM(DATE(PARAMETRES!$D$2,6,E5)),"")</f>
        <v/>
      </c>
      <c r="F4" s="216"/>
      <c r="G4" s="216" t="str">
        <f>IF(WEEKDAY(DATE(PARAMETRES!$D$2,6,G5),2)=1,_xlfn.ISOWEEKNUM(DATE(PARAMETRES!$D$2,6,G5)),"")</f>
        <v/>
      </c>
      <c r="H4" s="216"/>
      <c r="I4" s="216" t="str">
        <f>IF(WEEKDAY(DATE(PARAMETRES!$D$2,6,I5),2)=1,_xlfn.ISOWEEKNUM(DATE(PARAMETRES!$D$2,6,I5)),"")</f>
        <v/>
      </c>
      <c r="J4" s="216"/>
      <c r="K4" s="216" t="str">
        <f>IF(WEEKDAY(DATE(PARAMETRES!$D$2,6,K5),2)=1,_xlfn.ISOWEEKNUM(DATE(PARAMETRES!$D$2,6,K5)),"")</f>
        <v/>
      </c>
      <c r="L4" s="216"/>
      <c r="M4" s="216" t="str">
        <f>IF(WEEKDAY(DATE(PARAMETRES!$D$2,6,M5),2)=1,_xlfn.ISOWEEKNUM(DATE(PARAMETRES!$D$2,6,M5)),"")</f>
        <v/>
      </c>
      <c r="N4" s="216"/>
      <c r="O4" s="216" t="str">
        <f>IF(WEEKDAY(DATE(PARAMETRES!$D$2,6,O5),2)=1,_xlfn.ISOWEEKNUM(DATE(PARAMETRES!$D$2,6,O5)),"")</f>
        <v/>
      </c>
      <c r="P4" s="216"/>
      <c r="Q4" s="216">
        <f>IF(WEEKDAY(DATE(PARAMETRES!$D$2,6,Q5),2)=1,_xlfn.ISOWEEKNUM(DATE(PARAMETRES!$D$2,6,Q5)),"")</f>
        <v>24</v>
      </c>
      <c r="R4" s="216"/>
      <c r="S4" s="216" t="str">
        <f>IF(WEEKDAY(DATE(PARAMETRES!$D$2,6,S5),2)=1,_xlfn.ISOWEEKNUM(DATE(PARAMETRES!$D$2,6,S5)),"")</f>
        <v/>
      </c>
      <c r="T4" s="216"/>
      <c r="U4" s="216" t="str">
        <f>IF(WEEKDAY(DATE(PARAMETRES!$D$2,6,U5),2)=1,_xlfn.ISOWEEKNUM(DATE(PARAMETRES!$D$2,6,U5)),"")</f>
        <v/>
      </c>
      <c r="V4" s="216"/>
      <c r="W4" s="216" t="str">
        <f>IF(WEEKDAY(DATE(PARAMETRES!$D$2,6,W5),2)=1,_xlfn.ISOWEEKNUM(DATE(PARAMETRES!$D$2,6,W5)),"")</f>
        <v/>
      </c>
      <c r="X4" s="216"/>
      <c r="Y4" s="216" t="str">
        <f>IF(WEEKDAY(DATE(PARAMETRES!$D$2,6,Y5),2)=1,_xlfn.ISOWEEKNUM(DATE(PARAMETRES!$D$2,6,Y5)),"")</f>
        <v/>
      </c>
      <c r="Z4" s="216"/>
      <c r="AA4" s="216" t="str">
        <f>IF(WEEKDAY(DATE(PARAMETRES!$D$2,6,AA5),2)=1,_xlfn.ISOWEEKNUM(DATE(PARAMETRES!$D$2,6,AA5)),"")</f>
        <v/>
      </c>
      <c r="AB4" s="216"/>
      <c r="AC4" s="216" t="str">
        <f>IF(WEEKDAY(DATE(PARAMETRES!$D$2,6,AC5),2)=1,_xlfn.ISOWEEKNUM(DATE(PARAMETRES!$D$2,6,AC5)),"")</f>
        <v/>
      </c>
      <c r="AD4" s="216"/>
      <c r="AE4" s="216">
        <f>IF(WEEKDAY(DATE(PARAMETRES!$D$2,6,AE5),2)=1,_xlfn.ISOWEEKNUM(DATE(PARAMETRES!$D$2,6,AE5)),"")</f>
        <v>25</v>
      </c>
      <c r="AF4" s="216"/>
      <c r="AG4" s="216" t="str">
        <f>IF(WEEKDAY(DATE(PARAMETRES!$D$2,6,AG5),2)=1,_xlfn.ISOWEEKNUM(DATE(PARAMETRES!$D$2,6,AG5)),"")</f>
        <v/>
      </c>
      <c r="AH4" s="216"/>
      <c r="AI4" s="216" t="str">
        <f>IF(WEEKDAY(DATE(PARAMETRES!$D$2,6,AI5),2)=1,_xlfn.ISOWEEKNUM(DATE(PARAMETRES!$D$2,6,AI5)),"")</f>
        <v/>
      </c>
      <c r="AJ4" s="216"/>
      <c r="AK4" s="216" t="str">
        <f>IF(WEEKDAY(DATE(PARAMETRES!$D$2,6,AK5),2)=1,_xlfn.ISOWEEKNUM(DATE(PARAMETRES!$D$2,6,AK5)),"")</f>
        <v/>
      </c>
      <c r="AL4" s="216"/>
      <c r="AM4" s="216" t="str">
        <f>IF(WEEKDAY(DATE(PARAMETRES!$D$2,6,AM5),2)=1,_xlfn.ISOWEEKNUM(DATE(PARAMETRES!$D$2,6,AM5)),"")</f>
        <v/>
      </c>
      <c r="AN4" s="216"/>
      <c r="AO4" s="216" t="str">
        <f>IF(WEEKDAY(DATE(PARAMETRES!$D$2,6,AO5),2)=1,_xlfn.ISOWEEKNUM(DATE(PARAMETRES!$D$2,6,AO5)),"")</f>
        <v/>
      </c>
      <c r="AP4" s="216"/>
      <c r="AQ4" s="216" t="str">
        <f>IF(WEEKDAY(DATE(PARAMETRES!$D$2,6,AQ5),2)=1,_xlfn.ISOWEEKNUM(DATE(PARAMETRES!$D$2,6,AQ5)),"")</f>
        <v/>
      </c>
      <c r="AR4" s="216"/>
      <c r="AS4" s="216">
        <f>IF(WEEKDAY(DATE(PARAMETRES!$D$2,6,AS5),2)=1,_xlfn.ISOWEEKNUM(DATE(PARAMETRES!$D$2,6,AS5)),"")</f>
        <v>26</v>
      </c>
      <c r="AT4" s="216"/>
      <c r="AU4" s="216" t="str">
        <f>IF(WEEKDAY(DATE(PARAMETRES!$D$2,6,AU5),2)=1,_xlfn.ISOWEEKNUM(DATE(PARAMETRES!$D$2,6,AU5)),"")</f>
        <v/>
      </c>
      <c r="AV4" s="216"/>
      <c r="AW4" s="216" t="str">
        <f>IF(WEEKDAY(DATE(PARAMETRES!$D$2,6,AW5),2)=1,_xlfn.ISOWEEKNUM(DATE(PARAMETRES!$D$2,6,AW5)),"")</f>
        <v/>
      </c>
      <c r="AX4" s="216"/>
      <c r="AY4" s="216" t="str">
        <f>IF(WEEKDAY(DATE(PARAMETRES!$D$2,6,AY5),2)=1,_xlfn.ISOWEEKNUM(DATE(PARAMETRES!$D$2,6,AY5)),"")</f>
        <v/>
      </c>
      <c r="AZ4" s="216"/>
      <c r="BA4" s="216" t="str">
        <f>IF(WEEKDAY(DATE(PARAMETRES!$D$2,6,BA5),2)=1,_xlfn.ISOWEEKNUM(DATE(PARAMETRES!$D$2,6,BA5)),"")</f>
        <v/>
      </c>
      <c r="BB4" s="216"/>
      <c r="BC4" s="216" t="str">
        <f>IF(WEEKDAY(DATE(PARAMETRES!$D$2,6,BC5),2)=1,_xlfn.ISOWEEKNUM(DATE(PARAMETRES!$D$2,6,BC5)),"")</f>
        <v/>
      </c>
      <c r="BD4" s="216"/>
      <c r="BE4" s="216" t="str">
        <f>IF(WEEKDAY(DATE(PARAMETRES!$D$2,6,BE5),2)=1,_xlfn.ISOWEEKNUM(DATE(PARAMETRES!$D$2,6,BE5)),"")</f>
        <v/>
      </c>
      <c r="BF4" s="216"/>
      <c r="BG4" s="216">
        <f>IF(WEEKDAY(DATE(PARAMETRES!$D$2,6,BG5),2)=1,_xlfn.ISOWEEKNUM(DATE(PARAMETRES!$D$2,6,BG5)),"")</f>
        <v>27</v>
      </c>
      <c r="BH4" s="216"/>
      <c r="BI4" s="217" t="str">
        <f>IF(WEEKDAY(DATE(PARAMETRES!$D$2,6,BI5),2)=1,_xlfn.ISOWEEKNUM(DATE(PARAMETRES!$D$2,6,BI5)),"")</f>
        <v/>
      </c>
      <c r="BJ4" s="220"/>
    </row>
    <row r="5" spans="1:62"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row>
    <row r="6" spans="1:62" s="83" customFormat="1" hidden="1">
      <c r="B6" s="85"/>
      <c r="C6" s="86">
        <f>DATE(PARAMETRES!$D$2,6,C5)</f>
        <v>46174</v>
      </c>
      <c r="D6" s="86">
        <f>DATE(PARAMETRES!$D$2,6,C5)</f>
        <v>46174</v>
      </c>
      <c r="E6" s="86">
        <f>DATE(PARAMETRES!$D$2,6,E5)</f>
        <v>46175</v>
      </c>
      <c r="F6" s="87">
        <f>DATE(PARAMETRES!$D$2,6,E5)</f>
        <v>46175</v>
      </c>
      <c r="G6" s="86">
        <f>DATE(PARAMETRES!$D$2,6,G5)</f>
        <v>46176</v>
      </c>
      <c r="H6" s="86">
        <f>DATE(PARAMETRES!$D$2,6,G5)</f>
        <v>46176</v>
      </c>
      <c r="I6" s="86">
        <f>DATE(PARAMETRES!$D$2,6,I5)</f>
        <v>46177</v>
      </c>
      <c r="J6" s="87">
        <f>DATE(PARAMETRES!$D$2,6,I5)</f>
        <v>46177</v>
      </c>
      <c r="K6" s="86">
        <f>DATE(PARAMETRES!$D$2,6,K5)</f>
        <v>46178</v>
      </c>
      <c r="L6" s="86">
        <f>DATE(PARAMETRES!$D$2,6,K5)</f>
        <v>46178</v>
      </c>
      <c r="M6" s="86">
        <f>DATE(PARAMETRES!$D$2,6,M5)</f>
        <v>46179</v>
      </c>
      <c r="N6" s="87">
        <f>DATE(PARAMETRES!$D$2,6,M5)</f>
        <v>46179</v>
      </c>
      <c r="O6" s="86">
        <f>DATE(PARAMETRES!$D$2,6,O5)</f>
        <v>46180</v>
      </c>
      <c r="P6" s="86">
        <f>DATE(PARAMETRES!$D$2,6,O5)</f>
        <v>46180</v>
      </c>
      <c r="Q6" s="86">
        <f>DATE(PARAMETRES!$D$2,6,Q5)</f>
        <v>46181</v>
      </c>
      <c r="R6" s="87">
        <f>DATE(PARAMETRES!$D$2,6,Q5)</f>
        <v>46181</v>
      </c>
      <c r="S6" s="86">
        <f>DATE(PARAMETRES!$D$2,6,S5)</f>
        <v>46182</v>
      </c>
      <c r="T6" s="86">
        <f>DATE(PARAMETRES!$D$2,6,S5)</f>
        <v>46182</v>
      </c>
      <c r="U6" s="86">
        <f>DATE(PARAMETRES!$D$2,6,U5)</f>
        <v>46183</v>
      </c>
      <c r="V6" s="87">
        <f>DATE(PARAMETRES!$D$2,6,U5)</f>
        <v>46183</v>
      </c>
      <c r="W6" s="86">
        <f>DATE(PARAMETRES!$D$2,6,W5)</f>
        <v>46184</v>
      </c>
      <c r="X6" s="86">
        <f>DATE(PARAMETRES!$D$2,6,W5)</f>
        <v>46184</v>
      </c>
      <c r="Y6" s="86">
        <f>DATE(PARAMETRES!$D$2,6,Y5)</f>
        <v>46185</v>
      </c>
      <c r="Z6" s="87">
        <f>DATE(PARAMETRES!$D$2,6,Y5)</f>
        <v>46185</v>
      </c>
      <c r="AA6" s="86">
        <f>DATE(PARAMETRES!$D$2,6,AA5)</f>
        <v>46186</v>
      </c>
      <c r="AB6" s="86">
        <f>DATE(PARAMETRES!$D$2,6,AA5)</f>
        <v>46186</v>
      </c>
      <c r="AC6" s="86">
        <f>DATE(PARAMETRES!$D$2,6,AC5)</f>
        <v>46187</v>
      </c>
      <c r="AD6" s="87">
        <f>DATE(PARAMETRES!$D$2,6,AC5)</f>
        <v>46187</v>
      </c>
      <c r="AE6" s="86">
        <f>DATE(PARAMETRES!$D$2,6,AE5)</f>
        <v>46188</v>
      </c>
      <c r="AF6" s="86">
        <f>DATE(PARAMETRES!$D$2,6,AE5)</f>
        <v>46188</v>
      </c>
      <c r="AG6" s="86">
        <f>DATE(PARAMETRES!$D$2,6,AG5)</f>
        <v>46189</v>
      </c>
      <c r="AH6" s="87">
        <f>DATE(PARAMETRES!$D$2,6,AG5)</f>
        <v>46189</v>
      </c>
      <c r="AI6" s="86">
        <f>DATE(PARAMETRES!$D$2,6,AI5)</f>
        <v>46190</v>
      </c>
      <c r="AJ6" s="86">
        <f>DATE(PARAMETRES!$D$2,6,AI5)</f>
        <v>46190</v>
      </c>
      <c r="AK6" s="86">
        <f>DATE(PARAMETRES!$D$2,6,AK5)</f>
        <v>46191</v>
      </c>
      <c r="AL6" s="87">
        <f>DATE(PARAMETRES!$D$2,6,AK5)</f>
        <v>46191</v>
      </c>
      <c r="AM6" s="86">
        <f>DATE(PARAMETRES!$D$2,6,AM5)</f>
        <v>46192</v>
      </c>
      <c r="AN6" s="86">
        <f>DATE(PARAMETRES!$D$2,6,AM5)</f>
        <v>46192</v>
      </c>
      <c r="AO6" s="86">
        <f>DATE(PARAMETRES!$D$2,6,AO5)</f>
        <v>46193</v>
      </c>
      <c r="AP6" s="87">
        <f>DATE(PARAMETRES!$D$2,6,AO5)</f>
        <v>46193</v>
      </c>
      <c r="AQ6" s="86">
        <f>DATE(PARAMETRES!$D$2,6,AQ5)</f>
        <v>46194</v>
      </c>
      <c r="AR6" s="86">
        <f>DATE(PARAMETRES!$D$2,6,AQ5)</f>
        <v>46194</v>
      </c>
      <c r="AS6" s="86">
        <f>DATE(PARAMETRES!$D$2,6,AS5)</f>
        <v>46195</v>
      </c>
      <c r="AT6" s="87">
        <f>DATE(PARAMETRES!$D$2,6,AS5)</f>
        <v>46195</v>
      </c>
      <c r="AU6" s="86">
        <f>DATE(PARAMETRES!$D$2,6,AU5)</f>
        <v>46196</v>
      </c>
      <c r="AV6" s="86">
        <f>DATE(PARAMETRES!$D$2,6,AU5)</f>
        <v>46196</v>
      </c>
      <c r="AW6" s="86">
        <f>DATE(PARAMETRES!$D$2,6,AW5)</f>
        <v>46197</v>
      </c>
      <c r="AX6" s="87">
        <f>DATE(PARAMETRES!$D$2,6,AW5)</f>
        <v>46197</v>
      </c>
      <c r="AY6" s="86">
        <f>DATE(PARAMETRES!$D$2,6,AY5)</f>
        <v>46198</v>
      </c>
      <c r="AZ6" s="86">
        <f>DATE(PARAMETRES!$D$2,6,AY5)</f>
        <v>46198</v>
      </c>
      <c r="BA6" s="86">
        <f>DATE(PARAMETRES!$D$2,6,BA5)</f>
        <v>46199</v>
      </c>
      <c r="BB6" s="87">
        <f>DATE(PARAMETRES!$D$2,6,BA5)</f>
        <v>46199</v>
      </c>
      <c r="BC6" s="86">
        <f>DATE(PARAMETRES!$D$2,6,BC5)</f>
        <v>46200</v>
      </c>
      <c r="BD6" s="86">
        <f>DATE(PARAMETRES!$D$2,6,BC5)</f>
        <v>46200</v>
      </c>
      <c r="BE6" s="86">
        <f>DATE(PARAMETRES!$D$2,6,BE5)</f>
        <v>46201</v>
      </c>
      <c r="BF6" s="87">
        <f>DATE(PARAMETRES!$D$2,6,BE5)</f>
        <v>46201</v>
      </c>
      <c r="BG6" s="86">
        <f>DATE(PARAMETRES!$D$2,6,BG5)</f>
        <v>46202</v>
      </c>
      <c r="BH6" s="86">
        <f>DATE(PARAMETRES!$D$2,6,BG5)</f>
        <v>46202</v>
      </c>
      <c r="BI6" s="86">
        <f>DATE(PARAMETRES!$D$2,6,BI5)</f>
        <v>46203</v>
      </c>
      <c r="BJ6" s="87">
        <f>DATE(PARAMETRES!$D$2,6,BI5)</f>
        <v>46203</v>
      </c>
    </row>
    <row r="7" spans="1:62">
      <c r="C7" s="194" t="str">
        <f>TEXT(DATE(PARAMETRES!$D$2,6,C5),"jjj")</f>
        <v>lun</v>
      </c>
      <c r="D7" s="195"/>
      <c r="E7" s="194" t="str">
        <f>TEXT(DATE(PARAMETRES!$D$2,6,E5),"jjj")</f>
        <v>mar</v>
      </c>
      <c r="F7" s="195"/>
      <c r="G7" s="194" t="str">
        <f>TEXT(DATE(PARAMETRES!$D$2,6,G5),"jjj")</f>
        <v>mer</v>
      </c>
      <c r="H7" s="195"/>
      <c r="I7" s="194" t="str">
        <f>TEXT(DATE(PARAMETRES!$D$2,6,I5),"jjj")</f>
        <v>jeu</v>
      </c>
      <c r="J7" s="195"/>
      <c r="K7" s="194" t="str">
        <f>TEXT(DATE(PARAMETRES!$D$2,6,K5),"jjj")</f>
        <v>ven</v>
      </c>
      <c r="L7" s="195"/>
      <c r="M7" s="194" t="str">
        <f>TEXT(DATE(PARAMETRES!$D$2,6,M5),"jjj")</f>
        <v>sam</v>
      </c>
      <c r="N7" s="195"/>
      <c r="O7" s="194" t="str">
        <f>TEXT(DATE(PARAMETRES!$D$2,6,O5),"jjj")</f>
        <v>dim</v>
      </c>
      <c r="P7" s="195"/>
      <c r="Q7" s="194" t="str">
        <f>TEXT(DATE(PARAMETRES!$D$2,6,Q5),"jjj")</f>
        <v>lun</v>
      </c>
      <c r="R7" s="195"/>
      <c r="S7" s="194" t="str">
        <f>TEXT(DATE(PARAMETRES!$D$2,6,S5),"jjj")</f>
        <v>mar</v>
      </c>
      <c r="T7" s="195"/>
      <c r="U7" s="194" t="str">
        <f>TEXT(DATE(PARAMETRES!$D$2,6,U5),"jjj")</f>
        <v>mer</v>
      </c>
      <c r="V7" s="195"/>
      <c r="W7" s="194" t="str">
        <f>TEXT(DATE(PARAMETRES!$D$2,6,W5),"jjj")</f>
        <v>jeu</v>
      </c>
      <c r="X7" s="195"/>
      <c r="Y7" s="194" t="str">
        <f>TEXT(DATE(PARAMETRES!$D$2,6,Y5),"jjj")</f>
        <v>ven</v>
      </c>
      <c r="Z7" s="195"/>
      <c r="AA7" s="194" t="str">
        <f>TEXT(DATE(PARAMETRES!$D$2,6,AA5),"jjj")</f>
        <v>sam</v>
      </c>
      <c r="AB7" s="195"/>
      <c r="AC7" s="194" t="str">
        <f>TEXT(DATE(PARAMETRES!$D$2,6,AC5),"jjj")</f>
        <v>dim</v>
      </c>
      <c r="AD7" s="195"/>
      <c r="AE7" s="194" t="str">
        <f>TEXT(DATE(PARAMETRES!$D$2,6,AE5),"jjj")</f>
        <v>lun</v>
      </c>
      <c r="AF7" s="195"/>
      <c r="AG7" s="194" t="str">
        <f>TEXT(DATE(PARAMETRES!$D$2,6,AG5),"jjj")</f>
        <v>mar</v>
      </c>
      <c r="AH7" s="195"/>
      <c r="AI7" s="194" t="str">
        <f>TEXT(DATE(PARAMETRES!$D$2,6,AI5),"jjj")</f>
        <v>mer</v>
      </c>
      <c r="AJ7" s="195"/>
      <c r="AK7" s="194" t="str">
        <f>TEXT(DATE(PARAMETRES!$D$2,6,AK5),"jjj")</f>
        <v>jeu</v>
      </c>
      <c r="AL7" s="195"/>
      <c r="AM7" s="194" t="str">
        <f>TEXT(DATE(PARAMETRES!$D$2,6,AM5),"jjj")</f>
        <v>ven</v>
      </c>
      <c r="AN7" s="195"/>
      <c r="AO7" s="194" t="str">
        <f>TEXT(DATE(PARAMETRES!$D$2,6,AO5),"jjj")</f>
        <v>sam</v>
      </c>
      <c r="AP7" s="195"/>
      <c r="AQ7" s="194" t="str">
        <f>TEXT(DATE(PARAMETRES!$D$2,6,AQ5),"jjj")</f>
        <v>dim</v>
      </c>
      <c r="AR7" s="195"/>
      <c r="AS7" s="194" t="str">
        <f>TEXT(DATE(PARAMETRES!$D$2,6,AS5),"jjj")</f>
        <v>lun</v>
      </c>
      <c r="AT7" s="195"/>
      <c r="AU7" s="194" t="str">
        <f>TEXT(DATE(PARAMETRES!$D$2,6,AU5),"jjj")</f>
        <v>mar</v>
      </c>
      <c r="AV7" s="195"/>
      <c r="AW7" s="194" t="str">
        <f>TEXT(DATE(PARAMETRES!$D$2,6,AW5),"jjj")</f>
        <v>mer</v>
      </c>
      <c r="AX7" s="195"/>
      <c r="AY7" s="194" t="str">
        <f>TEXT(DATE(PARAMETRES!$D$2,6,AY5),"jjj")</f>
        <v>jeu</v>
      </c>
      <c r="AZ7" s="195"/>
      <c r="BA7" s="194" t="str">
        <f>TEXT(DATE(PARAMETRES!$D$2,6,BA5),"jjj")</f>
        <v>ven</v>
      </c>
      <c r="BB7" s="195"/>
      <c r="BC7" s="194" t="str">
        <f>TEXT(DATE(PARAMETRES!$D$2,6,BC5),"jjj")</f>
        <v>sam</v>
      </c>
      <c r="BD7" s="195"/>
      <c r="BE7" s="194" t="str">
        <f>TEXT(DATE(PARAMETRES!$D$2,6,BE5),"jjj")</f>
        <v>dim</v>
      </c>
      <c r="BF7" s="195"/>
      <c r="BG7" s="194" t="str">
        <f>TEXT(DATE(PARAMETRES!$D$2,6,BG5),"jjj")</f>
        <v>lun</v>
      </c>
      <c r="BH7" s="195"/>
      <c r="BI7" s="194" t="str">
        <f>TEXT(DATE(PARAMETRES!$D$2,6,BI5),"jjj")</f>
        <v>mar</v>
      </c>
      <c r="BJ7" s="195"/>
    </row>
    <row r="8" spans="1:62"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row>
    <row r="9" spans="1:62"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row>
    <row r="10" spans="1:62"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row>
    <row r="11" spans="1:62"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row>
    <row r="12" spans="1:62"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row>
    <row r="13" spans="1:62"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row>
    <row r="14" spans="1:62"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row>
    <row r="15" spans="1:62"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row>
    <row r="16" spans="1:62"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row>
    <row r="17" spans="1:62"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row>
    <row r="18" spans="1:62"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row>
    <row r="19" spans="1:62"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row>
    <row r="20" spans="1:62"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row>
    <row r="21" spans="1:62"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row>
    <row r="22" spans="1:62"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row>
    <row r="23" spans="1:62"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row>
    <row r="24" spans="1:62"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row>
    <row r="25" spans="1:62"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row>
    <row r="26" spans="1:62"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row>
    <row r="27" spans="1:62"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row>
    <row r="28" spans="1:62"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row>
    <row r="29" spans="1:62"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row>
    <row r="30" spans="1:62" ht="15" thickBot="1">
      <c r="A30" s="99" t="str">
        <f>IF(PARAMETRES!B3="","",PARAMETRES!B3)</f>
        <v>Maladie</v>
      </c>
      <c r="B30" s="100" t="str">
        <f>IF(PARAMETRES!A3="","",PARAMETRES!A3)</f>
        <v>M</v>
      </c>
      <c r="C30" s="207" t="str">
        <f>IF($A$30="","",IF(COUNTIF(C9:C28,$B$30)/2+(COUNTIF(D9:D28,$B$30)/2)=0,"",COUNTIF(C9:C28,$B$30)/2+(COUNTIF(D9:D28,$B$30)/2)))</f>
        <v/>
      </c>
      <c r="D30" s="208"/>
      <c r="E30" s="207" t="str">
        <f t="shared" ref="E30" si="29">IF($A$30="","",IF(COUNTIF(E9:E28,$B$30)/2+(COUNTIF(F9:F28,$B$30)/2)=0,"",COUNTIF(E9:E28,$B$30)/2+(COUNTIF(F9:F28,$B$30)/2)))</f>
        <v/>
      </c>
      <c r="F30" s="208"/>
      <c r="G30" s="207" t="str">
        <f t="shared" ref="G30" si="30">IF($A$30="","",IF(COUNTIF(G9:G28,$B$30)/2+(COUNTIF(H9:H28,$B$30)/2)=0,"",COUNTIF(G9:G28,$B$30)/2+(COUNTIF(H9:H28,$B$30)/2)))</f>
        <v/>
      </c>
      <c r="H30" s="208"/>
      <c r="I30" s="207" t="str">
        <f t="shared" ref="I30" si="31">IF($A$30="","",IF(COUNTIF(I9:I28,$B$30)/2+(COUNTIF(J9:J28,$B$30)/2)=0,"",COUNTIF(I9:I28,$B$30)/2+(COUNTIF(J9:J28,$B$30)/2)))</f>
        <v/>
      </c>
      <c r="J30" s="208"/>
      <c r="K30" s="207" t="str">
        <f t="shared" ref="K30" si="32">IF($A$30="","",IF(COUNTIF(K9:K28,$B$30)/2+(COUNTIF(L9:L28,$B$30)/2)=0,"",COUNTIF(K9:K28,$B$30)/2+(COUNTIF(L9:L28,$B$30)/2)))</f>
        <v/>
      </c>
      <c r="L30" s="208"/>
      <c r="M30" s="207" t="str">
        <f t="shared" ref="M30" si="33">IF($A$30="","",IF(COUNTIF(M9:M28,$B$30)/2+(COUNTIF(N9:N28,$B$30)/2)=0,"",COUNTIF(M9:M28,$B$30)/2+(COUNTIF(N9:N28,$B$30)/2)))</f>
        <v/>
      </c>
      <c r="N30" s="208"/>
      <c r="O30" s="207" t="str">
        <f t="shared" ref="O30" si="34">IF($A$30="","",IF(COUNTIF(O9:O28,$B$30)/2+(COUNTIF(P9:P28,$B$30)/2)=0,"",COUNTIF(O9:O28,$B$30)/2+(COUNTIF(P9:P28,$B$30)/2)))</f>
        <v/>
      </c>
      <c r="P30" s="208"/>
      <c r="Q30" s="207" t="str">
        <f t="shared" ref="Q30" si="35">IF($A$30="","",IF(COUNTIF(Q9:Q28,$B$30)/2+(COUNTIF(R9:R28,$B$30)/2)=0,"",COUNTIF(Q9:Q28,$B$30)/2+(COUNTIF(R9:R28,$B$30)/2)))</f>
        <v/>
      </c>
      <c r="R30" s="208"/>
      <c r="S30" s="207" t="str">
        <f t="shared" ref="S30" si="36">IF($A$30="","",IF(COUNTIF(S9:S28,$B$30)/2+(COUNTIF(T9:T28,$B$30)/2)=0,"",COUNTIF(S9:S28,$B$30)/2+(COUNTIF(T9:T28,$B$30)/2)))</f>
        <v/>
      </c>
      <c r="T30" s="208"/>
      <c r="U30" s="207" t="str">
        <f t="shared" ref="U30" si="37">IF($A$30="","",IF(COUNTIF(U9:U28,$B$30)/2+(COUNTIF(V9:V28,$B$30)/2)=0,"",COUNTIF(U9:U28,$B$30)/2+(COUNTIF(V9:V28,$B$30)/2)))</f>
        <v/>
      </c>
      <c r="V30" s="208"/>
      <c r="W30" s="207" t="str">
        <f t="shared" ref="W30" si="38">IF($A$30="","",IF(COUNTIF(W9:W28,$B$30)/2+(COUNTIF(X9:X28,$B$30)/2)=0,"",COUNTIF(W9:W28,$B$30)/2+(COUNTIF(X9:X28,$B$30)/2)))</f>
        <v/>
      </c>
      <c r="X30" s="208"/>
      <c r="Y30" s="207" t="str">
        <f t="shared" ref="Y30" si="39">IF($A$30="","",IF(COUNTIF(Y9:Y28,$B$30)/2+(COUNTIF(Z9:Z28,$B$30)/2)=0,"",COUNTIF(Y9:Y28,$B$30)/2+(COUNTIF(Z9:Z28,$B$30)/2)))</f>
        <v/>
      </c>
      <c r="Z30" s="208"/>
      <c r="AA30" s="207" t="str">
        <f t="shared" ref="AA30" si="40">IF($A$30="","",IF(COUNTIF(AA9:AA28,$B$30)/2+(COUNTIF(AB9:AB28,$B$30)/2)=0,"",COUNTIF(AA9:AA28,$B$30)/2+(COUNTIF(AB9:AB28,$B$30)/2)))</f>
        <v/>
      </c>
      <c r="AB30" s="208"/>
      <c r="AC30" s="207" t="str">
        <f t="shared" ref="AC30" si="41">IF($A$30="","",IF(COUNTIF(AC9:AC28,$B$30)/2+(COUNTIF(AD9:AD28,$B$30)/2)=0,"",COUNTIF(AC9:AC28,$B$30)/2+(COUNTIF(AD9:AD28,$B$30)/2)))</f>
        <v/>
      </c>
      <c r="AD30" s="208"/>
      <c r="AE30" s="207" t="str">
        <f t="shared" ref="AE30" si="42">IF($A$30="","",IF(COUNTIF(AE9:AE28,$B$30)/2+(COUNTIF(AF9:AF28,$B$30)/2)=0,"",COUNTIF(AE9:AE28,$B$30)/2+(COUNTIF(AF9:AF28,$B$30)/2)))</f>
        <v/>
      </c>
      <c r="AF30" s="208"/>
      <c r="AG30" s="207" t="str">
        <f t="shared" ref="AG30" si="43">IF($A$30="","",IF(COUNTIF(AG9:AG28,$B$30)/2+(COUNTIF(AH9:AH28,$B$30)/2)=0,"",COUNTIF(AG9:AG28,$B$30)/2+(COUNTIF(AH9:AH28,$B$30)/2)))</f>
        <v/>
      </c>
      <c r="AH30" s="208"/>
      <c r="AI30" s="207" t="str">
        <f t="shared" ref="AI30" si="44">IF($A$30="","",IF(COUNTIF(AI9:AI28,$B$30)/2+(COUNTIF(AJ9:AJ28,$B$30)/2)=0,"",COUNTIF(AI9:AI28,$B$30)/2+(COUNTIF(AJ9:AJ28,$B$30)/2)))</f>
        <v/>
      </c>
      <c r="AJ30" s="208"/>
      <c r="AK30" s="207" t="str">
        <f t="shared" ref="AK30" si="45">IF($A$30="","",IF(COUNTIF(AK9:AK28,$B$30)/2+(COUNTIF(AL9:AL28,$B$30)/2)=0,"",COUNTIF(AK9:AK28,$B$30)/2+(COUNTIF(AL9:AL28,$B$30)/2)))</f>
        <v/>
      </c>
      <c r="AL30" s="208"/>
      <c r="AM30" s="207" t="str">
        <f t="shared" ref="AM30" si="46">IF($A$30="","",IF(COUNTIF(AM9:AM28,$B$30)/2+(COUNTIF(AN9:AN28,$B$30)/2)=0,"",COUNTIF(AM9:AM28,$B$30)/2+(COUNTIF(AN9:AN28,$B$30)/2)))</f>
        <v/>
      </c>
      <c r="AN30" s="208"/>
      <c r="AO30" s="207" t="str">
        <f t="shared" ref="AO30" si="47">IF($A$30="","",IF(COUNTIF(AO9:AO28,$B$30)/2+(COUNTIF(AP9:AP28,$B$30)/2)=0,"",COUNTIF(AO9:AO28,$B$30)/2+(COUNTIF(AP9:AP28,$B$30)/2)))</f>
        <v/>
      </c>
      <c r="AP30" s="208"/>
      <c r="AQ30" s="207" t="str">
        <f t="shared" ref="AQ30" si="48">IF($A$30="","",IF(COUNTIF(AQ9:AQ28,$B$30)/2+(COUNTIF(AR9:AR28,$B$30)/2)=0,"",COUNTIF(AQ9:AQ28,$B$30)/2+(COUNTIF(AR9:AR28,$B$30)/2)))</f>
        <v/>
      </c>
      <c r="AR30" s="208"/>
      <c r="AS30" s="207" t="str">
        <f t="shared" ref="AS30" si="49">IF($A$30="","",IF(COUNTIF(AS9:AS28,$B$30)/2+(COUNTIF(AT9:AT28,$B$30)/2)=0,"",COUNTIF(AS9:AS28,$B$30)/2+(COUNTIF(AT9:AT28,$B$30)/2)))</f>
        <v/>
      </c>
      <c r="AT30" s="208"/>
      <c r="AU30" s="207" t="str">
        <f t="shared" ref="AU30" si="50">IF($A$30="","",IF(COUNTIF(AU9:AU28,$B$30)/2+(COUNTIF(AV9:AV28,$B$30)/2)=0,"",COUNTIF(AU9:AU28,$B$30)/2+(COUNTIF(AV9:AV28,$B$30)/2)))</f>
        <v/>
      </c>
      <c r="AV30" s="208"/>
      <c r="AW30" s="207" t="str">
        <f t="shared" ref="AW30" si="51">IF($A$30="","",IF(COUNTIF(AW9:AW28,$B$30)/2+(COUNTIF(AX9:AX28,$B$30)/2)=0,"",COUNTIF(AW9:AW28,$B$30)/2+(COUNTIF(AX9:AX28,$B$30)/2)))</f>
        <v/>
      </c>
      <c r="AX30" s="208"/>
      <c r="AY30" s="207" t="str">
        <f t="shared" ref="AY30" si="52">IF($A$30="","",IF(COUNTIF(AY9:AY28,$B$30)/2+(COUNTIF(AZ9:AZ28,$B$30)/2)=0,"",COUNTIF(AY9:AY28,$B$30)/2+(COUNTIF(AZ9:AZ28,$B$30)/2)))</f>
        <v/>
      </c>
      <c r="AZ30" s="208"/>
      <c r="BA30" s="207" t="str">
        <f t="shared" ref="BA30" si="53">IF($A$30="","",IF(COUNTIF(BA9:BA28,$B$30)/2+(COUNTIF(BB9:BB28,$B$30)/2)=0,"",COUNTIF(BA9:BA28,$B$30)/2+(COUNTIF(BB9:BB28,$B$30)/2)))</f>
        <v/>
      </c>
      <c r="BB30" s="208"/>
      <c r="BC30" s="207" t="str">
        <f t="shared" ref="BC30" si="54">IF($A$30="","",IF(COUNTIF(BC9:BC28,$B$30)/2+(COUNTIF(BD9:BD28,$B$30)/2)=0,"",COUNTIF(BC9:BC28,$B$30)/2+(COUNTIF(BD9:BD28,$B$30)/2)))</f>
        <v/>
      </c>
      <c r="BD30" s="208"/>
      <c r="BE30" s="207" t="str">
        <f t="shared" ref="BE30" si="55">IF($A$30="","",IF(COUNTIF(BE9:BE28,$B$30)/2+(COUNTIF(BF9:BF28,$B$30)/2)=0,"",COUNTIF(BE9:BE28,$B$30)/2+(COUNTIF(BF9:BF28,$B$30)/2)))</f>
        <v/>
      </c>
      <c r="BF30" s="208"/>
      <c r="BG30" s="207" t="str">
        <f t="shared" ref="BG30" si="56">IF($A$30="","",IF(COUNTIF(BG9:BG28,$B$30)/2+(COUNTIF(BH9:BH28,$B$30)/2)=0,"",COUNTIF(BG9:BG28,$B$30)/2+(COUNTIF(BH9:BH28,$B$30)/2)))</f>
        <v/>
      </c>
      <c r="BH30" s="208"/>
      <c r="BI30" s="207" t="str">
        <f t="shared" ref="BI30" si="57">IF($A$30="","",IF(COUNTIF(BI9:BI28,$B$30)/2+(COUNTIF(BJ9:BJ28,$B$30)/2)=0,"",COUNTIF(BI9:BI28,$B$30)/2+(COUNTIF(BJ9:BJ28,$B$30)/2)))</f>
        <v/>
      </c>
      <c r="BJ30" s="208"/>
    </row>
    <row r="31" spans="1:62" ht="15" thickBot="1">
      <c r="A31" s="101" t="str">
        <f>IF(PARAMETRES!B4="","",PARAMETRES!B4)</f>
        <v>Congé</v>
      </c>
      <c r="B31" s="102" t="str">
        <f>IF(PARAMETRES!A4="","",PARAMETRES!A4)</f>
        <v>C</v>
      </c>
      <c r="C31" s="209" t="str">
        <f>IF($A$31="","",IF(COUNTIF(C9:C28,$B$31)/2+(COUNTIF(D9:D28,$B$31)/2)=0,"",COUNTIF(C9:C28,$B$31)/2+(COUNTIF(D9:D28,$B$31)/2)))</f>
        <v/>
      </c>
      <c r="D31" s="210"/>
      <c r="E31" s="209" t="str">
        <f t="shared" ref="E31" si="58">IF($A$31="","",IF(COUNTIF(E9:E28,$B$31)/2+(COUNTIF(F9:F28,$B$31)/2)=0,"",COUNTIF(E9:E28,$B$31)/2+(COUNTIF(F9:F28,$B$31)/2)))</f>
        <v/>
      </c>
      <c r="F31" s="210"/>
      <c r="G31" s="209" t="str">
        <f t="shared" ref="G31" si="59">IF($A$31="","",IF(COUNTIF(G9:G28,$B$31)/2+(COUNTIF(H9:H28,$B$31)/2)=0,"",COUNTIF(G9:G28,$B$31)/2+(COUNTIF(H9:H28,$B$31)/2)))</f>
        <v/>
      </c>
      <c r="H31" s="210"/>
      <c r="I31" s="209" t="str">
        <f t="shared" ref="I31" si="60">IF($A$31="","",IF(COUNTIF(I9:I28,$B$31)/2+(COUNTIF(J9:J28,$B$31)/2)=0,"",COUNTIF(I9:I28,$B$31)/2+(COUNTIF(J9:J28,$B$31)/2)))</f>
        <v/>
      </c>
      <c r="J31" s="210"/>
      <c r="K31" s="209" t="str">
        <f t="shared" ref="K31" si="61">IF($A$31="","",IF(COUNTIF(K9:K28,$B$31)/2+(COUNTIF(L9:L28,$B$31)/2)=0,"",COUNTIF(K9:K28,$B$31)/2+(COUNTIF(L9:L28,$B$31)/2)))</f>
        <v/>
      </c>
      <c r="L31" s="210"/>
      <c r="M31" s="209" t="str">
        <f t="shared" ref="M31" si="62">IF($A$31="","",IF(COUNTIF(M9:M28,$B$31)/2+(COUNTIF(N9:N28,$B$31)/2)=0,"",COUNTIF(M9:M28,$B$31)/2+(COUNTIF(N9:N28,$B$31)/2)))</f>
        <v/>
      </c>
      <c r="N31" s="210"/>
      <c r="O31" s="209" t="str">
        <f t="shared" ref="O31" si="63">IF($A$31="","",IF(COUNTIF(O9:O28,$B$31)/2+(COUNTIF(P9:P28,$B$31)/2)=0,"",COUNTIF(O9:O28,$B$31)/2+(COUNTIF(P9:P28,$B$31)/2)))</f>
        <v/>
      </c>
      <c r="P31" s="210"/>
      <c r="Q31" s="209" t="str">
        <f t="shared" ref="Q31" si="64">IF($A$31="","",IF(COUNTIF(Q9:Q28,$B$31)/2+(COUNTIF(R9:R28,$B$31)/2)=0,"",COUNTIF(Q9:Q28,$B$31)/2+(COUNTIF(R9:R28,$B$31)/2)))</f>
        <v/>
      </c>
      <c r="R31" s="210"/>
      <c r="S31" s="209" t="str">
        <f t="shared" ref="S31" si="65">IF($A$31="","",IF(COUNTIF(S9:S28,$B$31)/2+(COUNTIF(T9:T28,$B$31)/2)=0,"",COUNTIF(S9:S28,$B$31)/2+(COUNTIF(T9:T28,$B$31)/2)))</f>
        <v/>
      </c>
      <c r="T31" s="210"/>
      <c r="U31" s="209" t="str">
        <f t="shared" ref="U31" si="66">IF($A$31="","",IF(COUNTIF(U9:U28,$B$31)/2+(COUNTIF(V9:V28,$B$31)/2)=0,"",COUNTIF(U9:U28,$B$31)/2+(COUNTIF(V9:V28,$B$31)/2)))</f>
        <v/>
      </c>
      <c r="V31" s="210"/>
      <c r="W31" s="209" t="str">
        <f t="shared" ref="W31" si="67">IF($A$31="","",IF(COUNTIF(W9:W28,$B$31)/2+(COUNTIF(X9:X28,$B$31)/2)=0,"",COUNTIF(W9:W28,$B$31)/2+(COUNTIF(X9:X28,$B$31)/2)))</f>
        <v/>
      </c>
      <c r="X31" s="210"/>
      <c r="Y31" s="209" t="str">
        <f t="shared" ref="Y31" si="68">IF($A$31="","",IF(COUNTIF(Y9:Y28,$B$31)/2+(COUNTIF(Z9:Z28,$B$31)/2)=0,"",COUNTIF(Y9:Y28,$B$31)/2+(COUNTIF(Z9:Z28,$B$31)/2)))</f>
        <v/>
      </c>
      <c r="Z31" s="210"/>
      <c r="AA31" s="209" t="str">
        <f t="shared" ref="AA31" si="69">IF($A$31="","",IF(COUNTIF(AA9:AA28,$B$31)/2+(COUNTIF(AB9:AB28,$B$31)/2)=0,"",COUNTIF(AA9:AA28,$B$31)/2+(COUNTIF(AB9:AB28,$B$31)/2)))</f>
        <v/>
      </c>
      <c r="AB31" s="210"/>
      <c r="AC31" s="209" t="str">
        <f t="shared" ref="AC31" si="70">IF($A$31="","",IF(COUNTIF(AC9:AC28,$B$31)/2+(COUNTIF(AD9:AD28,$B$31)/2)=0,"",COUNTIF(AC9:AC28,$B$31)/2+(COUNTIF(AD9:AD28,$B$31)/2)))</f>
        <v/>
      </c>
      <c r="AD31" s="210"/>
      <c r="AE31" s="209" t="str">
        <f t="shared" ref="AE31" si="71">IF($A$31="","",IF(COUNTIF(AE9:AE28,$B$31)/2+(COUNTIF(AF9:AF28,$B$31)/2)=0,"",COUNTIF(AE9:AE28,$B$31)/2+(COUNTIF(AF9:AF28,$B$31)/2)))</f>
        <v/>
      </c>
      <c r="AF31" s="210"/>
      <c r="AG31" s="209" t="str">
        <f t="shared" ref="AG31" si="72">IF($A$31="","",IF(COUNTIF(AG9:AG28,$B$31)/2+(COUNTIF(AH9:AH28,$B$31)/2)=0,"",COUNTIF(AG9:AG28,$B$31)/2+(COUNTIF(AH9:AH28,$B$31)/2)))</f>
        <v/>
      </c>
      <c r="AH31" s="210"/>
      <c r="AI31" s="209" t="str">
        <f t="shared" ref="AI31" si="73">IF($A$31="","",IF(COUNTIF(AI9:AI28,$B$31)/2+(COUNTIF(AJ9:AJ28,$B$31)/2)=0,"",COUNTIF(AI9:AI28,$B$31)/2+(COUNTIF(AJ9:AJ28,$B$31)/2)))</f>
        <v/>
      </c>
      <c r="AJ31" s="210"/>
      <c r="AK31" s="209" t="str">
        <f t="shared" ref="AK31" si="74">IF($A$31="","",IF(COUNTIF(AK9:AK28,$B$31)/2+(COUNTIF(AL9:AL28,$B$31)/2)=0,"",COUNTIF(AK9:AK28,$B$31)/2+(COUNTIF(AL9:AL28,$B$31)/2)))</f>
        <v/>
      </c>
      <c r="AL31" s="210"/>
      <c r="AM31" s="209" t="str">
        <f t="shared" ref="AM31" si="75">IF($A$31="","",IF(COUNTIF(AM9:AM28,$B$31)/2+(COUNTIF(AN9:AN28,$B$31)/2)=0,"",COUNTIF(AM9:AM28,$B$31)/2+(COUNTIF(AN9:AN28,$B$31)/2)))</f>
        <v/>
      </c>
      <c r="AN31" s="210"/>
      <c r="AO31" s="209" t="str">
        <f t="shared" ref="AO31" si="76">IF($A$31="","",IF(COUNTIF(AO9:AO28,$B$31)/2+(COUNTIF(AP9:AP28,$B$31)/2)=0,"",COUNTIF(AO9:AO28,$B$31)/2+(COUNTIF(AP9:AP28,$B$31)/2)))</f>
        <v/>
      </c>
      <c r="AP31" s="210"/>
      <c r="AQ31" s="209" t="str">
        <f t="shared" ref="AQ31" si="77">IF($A$31="","",IF(COUNTIF(AQ9:AQ28,$B$31)/2+(COUNTIF(AR9:AR28,$B$31)/2)=0,"",COUNTIF(AQ9:AQ28,$B$31)/2+(COUNTIF(AR9:AR28,$B$31)/2)))</f>
        <v/>
      </c>
      <c r="AR31" s="210"/>
      <c r="AS31" s="209" t="str">
        <f t="shared" ref="AS31" si="78">IF($A$31="","",IF(COUNTIF(AS9:AS28,$B$31)/2+(COUNTIF(AT9:AT28,$B$31)/2)=0,"",COUNTIF(AS9:AS28,$B$31)/2+(COUNTIF(AT9:AT28,$B$31)/2)))</f>
        <v/>
      </c>
      <c r="AT31" s="210"/>
      <c r="AU31" s="209" t="str">
        <f t="shared" ref="AU31" si="79">IF($A$31="","",IF(COUNTIF(AU9:AU28,$B$31)/2+(COUNTIF(AV9:AV28,$B$31)/2)=0,"",COUNTIF(AU9:AU28,$B$31)/2+(COUNTIF(AV9:AV28,$B$31)/2)))</f>
        <v/>
      </c>
      <c r="AV31" s="210"/>
      <c r="AW31" s="209" t="str">
        <f t="shared" ref="AW31" si="80">IF($A$31="","",IF(COUNTIF(AW9:AW28,$B$31)/2+(COUNTIF(AX9:AX28,$B$31)/2)=0,"",COUNTIF(AW9:AW28,$B$31)/2+(COUNTIF(AX9:AX28,$B$31)/2)))</f>
        <v/>
      </c>
      <c r="AX31" s="210"/>
      <c r="AY31" s="209" t="str">
        <f t="shared" ref="AY31" si="81">IF($A$31="","",IF(COUNTIF(AY9:AY28,$B$31)/2+(COUNTIF(AZ9:AZ28,$B$31)/2)=0,"",COUNTIF(AY9:AY28,$B$31)/2+(COUNTIF(AZ9:AZ28,$B$31)/2)))</f>
        <v/>
      </c>
      <c r="AZ31" s="210"/>
      <c r="BA31" s="209" t="str">
        <f t="shared" ref="BA31" si="82">IF($A$31="","",IF(COUNTIF(BA9:BA28,$B$31)/2+(COUNTIF(BB9:BB28,$B$31)/2)=0,"",COUNTIF(BA9:BA28,$B$31)/2+(COUNTIF(BB9:BB28,$B$31)/2)))</f>
        <v/>
      </c>
      <c r="BB31" s="210"/>
      <c r="BC31" s="209" t="str">
        <f t="shared" ref="BC31" si="83">IF($A$31="","",IF(COUNTIF(BC9:BC28,$B$31)/2+(COUNTIF(BD9:BD28,$B$31)/2)=0,"",COUNTIF(BC9:BC28,$B$31)/2+(COUNTIF(BD9:BD28,$B$31)/2)))</f>
        <v/>
      </c>
      <c r="BD31" s="210"/>
      <c r="BE31" s="209" t="str">
        <f t="shared" ref="BE31" si="84">IF($A$31="","",IF(COUNTIF(BE9:BE28,$B$31)/2+(COUNTIF(BF9:BF28,$B$31)/2)=0,"",COUNTIF(BE9:BE28,$B$31)/2+(COUNTIF(BF9:BF28,$B$31)/2)))</f>
        <v/>
      </c>
      <c r="BF31" s="210"/>
      <c r="BG31" s="209" t="str">
        <f t="shared" ref="BG31" si="85">IF($A$31="","",IF(COUNTIF(BG9:BG28,$B$31)/2+(COUNTIF(BH9:BH28,$B$31)/2)=0,"",COUNTIF(BG9:BG28,$B$31)/2+(COUNTIF(BH9:BH28,$B$31)/2)))</f>
        <v/>
      </c>
      <c r="BH31" s="210"/>
      <c r="BI31" s="209" t="str">
        <f t="shared" ref="BI31" si="86">IF($A$31="","",IF(COUNTIF(BI9:BI28,$B$31)/2+(COUNTIF(BJ9:BJ28,$B$31)/2)=0,"",COUNTIF(BI9:BI28,$B$31)/2+(COUNTIF(BJ9:BJ28,$B$31)/2)))</f>
        <v/>
      </c>
      <c r="BJ31" s="210"/>
    </row>
    <row r="32" spans="1:62" ht="15" thickBot="1">
      <c r="A32" s="103" t="str">
        <f>IF(PARAMETRES!B5="","",PARAMETRES!B5)</f>
        <v>Absence</v>
      </c>
      <c r="B32" s="104" t="str">
        <f>IF(PARAMETRES!A5="","",PARAMETRES!A5)</f>
        <v>A</v>
      </c>
      <c r="C32" s="221" t="str">
        <f>IF($A$32="","",IF(COUNTIF(C9:C28,$B$32)/2+(COUNTIF(D9:D28,$B$32)/2)=0,"",COUNTIF(C9:C28,$B$32)/2+(COUNTIF(D9:D28,$B$32)/2)))</f>
        <v/>
      </c>
      <c r="D32" s="222"/>
      <c r="E32" s="221" t="str">
        <f t="shared" ref="E32" si="87">IF($A$32="","",IF(COUNTIF(E9:E28,$B$32)/2+(COUNTIF(F9:F28,$B$32)/2)=0,"",COUNTIF(E9:E28,$B$32)/2+(COUNTIF(F9:F28,$B$32)/2)))</f>
        <v/>
      </c>
      <c r="F32" s="222"/>
      <c r="G32" s="221" t="str">
        <f t="shared" ref="G32" si="88">IF($A$32="","",IF(COUNTIF(G9:G28,$B$32)/2+(COUNTIF(H9:H28,$B$32)/2)=0,"",COUNTIF(G9:G28,$B$32)/2+(COUNTIF(H9:H28,$B$32)/2)))</f>
        <v/>
      </c>
      <c r="H32" s="222"/>
      <c r="I32" s="221" t="str">
        <f t="shared" ref="I32" si="89">IF($A$32="","",IF(COUNTIF(I9:I28,$B$32)/2+(COUNTIF(J9:J28,$B$32)/2)=0,"",COUNTIF(I9:I28,$B$32)/2+(COUNTIF(J9:J28,$B$32)/2)))</f>
        <v/>
      </c>
      <c r="J32" s="222"/>
      <c r="K32" s="221" t="str">
        <f t="shared" ref="K32" si="90">IF($A$32="","",IF(COUNTIF(K9:K28,$B$32)/2+(COUNTIF(L9:L28,$B$32)/2)=0,"",COUNTIF(K9:K28,$B$32)/2+(COUNTIF(L9:L28,$B$32)/2)))</f>
        <v/>
      </c>
      <c r="L32" s="222"/>
      <c r="M32" s="221" t="str">
        <f t="shared" ref="M32" si="91">IF($A$32="","",IF(COUNTIF(M9:M28,$B$32)/2+(COUNTIF(N9:N28,$B$32)/2)=0,"",COUNTIF(M9:M28,$B$32)/2+(COUNTIF(N9:N28,$B$32)/2)))</f>
        <v/>
      </c>
      <c r="N32" s="222"/>
      <c r="O32" s="221" t="str">
        <f t="shared" ref="O32" si="92">IF($A$32="","",IF(COUNTIF(O9:O28,$B$32)/2+(COUNTIF(P9:P28,$B$32)/2)=0,"",COUNTIF(O9:O28,$B$32)/2+(COUNTIF(P9:P28,$B$32)/2)))</f>
        <v/>
      </c>
      <c r="P32" s="222"/>
      <c r="Q32" s="221" t="str">
        <f t="shared" ref="Q32" si="93">IF($A$32="","",IF(COUNTIF(Q9:Q28,$B$32)/2+(COUNTIF(R9:R28,$B$32)/2)=0,"",COUNTIF(Q9:Q28,$B$32)/2+(COUNTIF(R9:R28,$B$32)/2)))</f>
        <v/>
      </c>
      <c r="R32" s="222"/>
      <c r="S32" s="221" t="str">
        <f t="shared" ref="S32" si="94">IF($A$32="","",IF(COUNTIF(S9:S28,$B$32)/2+(COUNTIF(T9:T28,$B$32)/2)=0,"",COUNTIF(S9:S28,$B$32)/2+(COUNTIF(T9:T28,$B$32)/2)))</f>
        <v/>
      </c>
      <c r="T32" s="222"/>
      <c r="U32" s="221" t="str">
        <f t="shared" ref="U32" si="95">IF($A$32="","",IF(COUNTIF(U9:U28,$B$32)/2+(COUNTIF(V9:V28,$B$32)/2)=0,"",COUNTIF(U9:U28,$B$32)/2+(COUNTIF(V9:V28,$B$32)/2)))</f>
        <v/>
      </c>
      <c r="V32" s="222"/>
      <c r="W32" s="221" t="str">
        <f t="shared" ref="W32" si="96">IF($A$32="","",IF(COUNTIF(W9:W28,$B$32)/2+(COUNTIF(X9:X28,$B$32)/2)=0,"",COUNTIF(W9:W28,$B$32)/2+(COUNTIF(X9:X28,$B$32)/2)))</f>
        <v/>
      </c>
      <c r="X32" s="222"/>
      <c r="Y32" s="221" t="str">
        <f t="shared" ref="Y32" si="97">IF($A$32="","",IF(COUNTIF(Y9:Y28,$B$32)/2+(COUNTIF(Z9:Z28,$B$32)/2)=0,"",COUNTIF(Y9:Y28,$B$32)/2+(COUNTIF(Z9:Z28,$B$32)/2)))</f>
        <v/>
      </c>
      <c r="Z32" s="222"/>
      <c r="AA32" s="221" t="str">
        <f t="shared" ref="AA32" si="98">IF($A$32="","",IF(COUNTIF(AA9:AA28,$B$32)/2+(COUNTIF(AB9:AB28,$B$32)/2)=0,"",COUNTIF(AA9:AA28,$B$32)/2+(COUNTIF(AB9:AB28,$B$32)/2)))</f>
        <v/>
      </c>
      <c r="AB32" s="222"/>
      <c r="AC32" s="221" t="str">
        <f t="shared" ref="AC32" si="99">IF($A$32="","",IF(COUNTIF(AC9:AC28,$B$32)/2+(COUNTIF(AD9:AD28,$B$32)/2)=0,"",COUNTIF(AC9:AC28,$B$32)/2+(COUNTIF(AD9:AD28,$B$32)/2)))</f>
        <v/>
      </c>
      <c r="AD32" s="222"/>
      <c r="AE32" s="221" t="str">
        <f t="shared" ref="AE32" si="100">IF($A$32="","",IF(COUNTIF(AE9:AE28,$B$32)/2+(COUNTIF(AF9:AF28,$B$32)/2)=0,"",COUNTIF(AE9:AE28,$B$32)/2+(COUNTIF(AF9:AF28,$B$32)/2)))</f>
        <v/>
      </c>
      <c r="AF32" s="222"/>
      <c r="AG32" s="221" t="str">
        <f t="shared" ref="AG32" si="101">IF($A$32="","",IF(COUNTIF(AG9:AG28,$B$32)/2+(COUNTIF(AH9:AH28,$B$32)/2)=0,"",COUNTIF(AG9:AG28,$B$32)/2+(COUNTIF(AH9:AH28,$B$32)/2)))</f>
        <v/>
      </c>
      <c r="AH32" s="222"/>
      <c r="AI32" s="221" t="str">
        <f t="shared" ref="AI32" si="102">IF($A$32="","",IF(COUNTIF(AI9:AI28,$B$32)/2+(COUNTIF(AJ9:AJ28,$B$32)/2)=0,"",COUNTIF(AI9:AI28,$B$32)/2+(COUNTIF(AJ9:AJ28,$B$32)/2)))</f>
        <v/>
      </c>
      <c r="AJ32" s="222"/>
      <c r="AK32" s="221" t="str">
        <f t="shared" ref="AK32" si="103">IF($A$32="","",IF(COUNTIF(AK9:AK28,$B$32)/2+(COUNTIF(AL9:AL28,$B$32)/2)=0,"",COUNTIF(AK9:AK28,$B$32)/2+(COUNTIF(AL9:AL28,$B$32)/2)))</f>
        <v/>
      </c>
      <c r="AL32" s="222"/>
      <c r="AM32" s="221" t="str">
        <f t="shared" ref="AM32" si="104">IF($A$32="","",IF(COUNTIF(AM9:AM28,$B$32)/2+(COUNTIF(AN9:AN28,$B$32)/2)=0,"",COUNTIF(AM9:AM28,$B$32)/2+(COUNTIF(AN9:AN28,$B$32)/2)))</f>
        <v/>
      </c>
      <c r="AN32" s="222"/>
      <c r="AO32" s="221" t="str">
        <f t="shared" ref="AO32" si="105">IF($A$32="","",IF(COUNTIF(AO9:AO28,$B$32)/2+(COUNTIF(AP9:AP28,$B$32)/2)=0,"",COUNTIF(AO9:AO28,$B$32)/2+(COUNTIF(AP9:AP28,$B$32)/2)))</f>
        <v/>
      </c>
      <c r="AP32" s="222"/>
      <c r="AQ32" s="221" t="str">
        <f t="shared" ref="AQ32" si="106">IF($A$32="","",IF(COUNTIF(AQ9:AQ28,$B$32)/2+(COUNTIF(AR9:AR28,$B$32)/2)=0,"",COUNTIF(AQ9:AQ28,$B$32)/2+(COUNTIF(AR9:AR28,$B$32)/2)))</f>
        <v/>
      </c>
      <c r="AR32" s="222"/>
      <c r="AS32" s="221" t="str">
        <f t="shared" ref="AS32" si="107">IF($A$32="","",IF(COUNTIF(AS9:AS28,$B$32)/2+(COUNTIF(AT9:AT28,$B$32)/2)=0,"",COUNTIF(AS9:AS28,$B$32)/2+(COUNTIF(AT9:AT28,$B$32)/2)))</f>
        <v/>
      </c>
      <c r="AT32" s="222"/>
      <c r="AU32" s="221" t="str">
        <f t="shared" ref="AU32" si="108">IF($A$32="","",IF(COUNTIF(AU9:AU28,$B$32)/2+(COUNTIF(AV9:AV28,$B$32)/2)=0,"",COUNTIF(AU9:AU28,$B$32)/2+(COUNTIF(AV9:AV28,$B$32)/2)))</f>
        <v/>
      </c>
      <c r="AV32" s="222"/>
      <c r="AW32" s="221" t="str">
        <f t="shared" ref="AW32" si="109">IF($A$32="","",IF(COUNTIF(AW9:AW28,$B$32)/2+(COUNTIF(AX9:AX28,$B$32)/2)=0,"",COUNTIF(AW9:AW28,$B$32)/2+(COUNTIF(AX9:AX28,$B$32)/2)))</f>
        <v/>
      </c>
      <c r="AX32" s="222"/>
      <c r="AY32" s="221" t="str">
        <f t="shared" ref="AY32" si="110">IF($A$32="","",IF(COUNTIF(AY9:AY28,$B$32)/2+(COUNTIF(AZ9:AZ28,$B$32)/2)=0,"",COUNTIF(AY9:AY28,$B$32)/2+(COUNTIF(AZ9:AZ28,$B$32)/2)))</f>
        <v/>
      </c>
      <c r="AZ32" s="222"/>
      <c r="BA32" s="221" t="str">
        <f t="shared" ref="BA32" si="111">IF($A$32="","",IF(COUNTIF(BA9:BA28,$B$32)/2+(COUNTIF(BB9:BB28,$B$32)/2)=0,"",COUNTIF(BA9:BA28,$B$32)/2+(COUNTIF(BB9:BB28,$B$32)/2)))</f>
        <v/>
      </c>
      <c r="BB32" s="222"/>
      <c r="BC32" s="221" t="str">
        <f t="shared" ref="BC32" si="112">IF($A$32="","",IF(COUNTIF(BC9:BC28,$B$32)/2+(COUNTIF(BD9:BD28,$B$32)/2)=0,"",COUNTIF(BC9:BC28,$B$32)/2+(COUNTIF(BD9:BD28,$B$32)/2)))</f>
        <v/>
      </c>
      <c r="BD32" s="222"/>
      <c r="BE32" s="221" t="str">
        <f t="shared" ref="BE32" si="113">IF($A$32="","",IF(COUNTIF(BE9:BE28,$B$32)/2+(COUNTIF(BF9:BF28,$B$32)/2)=0,"",COUNTIF(BE9:BE28,$B$32)/2+(COUNTIF(BF9:BF28,$B$32)/2)))</f>
        <v/>
      </c>
      <c r="BF32" s="222"/>
      <c r="BG32" s="221" t="str">
        <f t="shared" ref="BG32" si="114">IF($A$32="","",IF(COUNTIF(BG9:BG28,$B$32)/2+(COUNTIF(BH9:BH28,$B$32)/2)=0,"",COUNTIF(BG9:BG28,$B$32)/2+(COUNTIF(BH9:BH28,$B$32)/2)))</f>
        <v/>
      </c>
      <c r="BH32" s="222"/>
      <c r="BI32" s="221" t="str">
        <f t="shared" ref="BI32" si="115">IF($A$32="","",IF(COUNTIF(BI9:BI28,$B$32)/2+(COUNTIF(BJ9:BJ28,$B$32)/2)=0,"",COUNTIF(BI9:BI28,$B$32)/2+(COUNTIF(BJ9:BJ28,$B$32)/2)))</f>
        <v/>
      </c>
      <c r="BJ32" s="222"/>
    </row>
    <row r="33" spans="1:62"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16">IF($A$33="","",IF(COUNTIF(E9:E28,$B$33)/2+(COUNTIF(F9:F28,$B$33)/2)=0,"",COUNTIF(E9:E28,$B$33)/2+(COUNTIF(F9:F28,$B$33)/2)))</f>
        <v/>
      </c>
      <c r="F33" s="224"/>
      <c r="G33" s="223" t="str">
        <f t="shared" ref="G33" si="117">IF($A$33="","",IF(COUNTIF(G9:G28,$B$33)/2+(COUNTIF(H9:H28,$B$33)/2)=0,"",COUNTIF(G9:G28,$B$33)/2+(COUNTIF(H9:H28,$B$33)/2)))</f>
        <v/>
      </c>
      <c r="H33" s="224"/>
      <c r="I33" s="223" t="str">
        <f t="shared" ref="I33" si="118">IF($A$33="","",IF(COUNTIF(I9:I28,$B$33)/2+(COUNTIF(J9:J28,$B$33)/2)=0,"",COUNTIF(I9:I28,$B$33)/2+(COUNTIF(J9:J28,$B$33)/2)))</f>
        <v/>
      </c>
      <c r="J33" s="224"/>
      <c r="K33" s="223" t="str">
        <f t="shared" ref="K33" si="119">IF($A$33="","",IF(COUNTIF(K9:K28,$B$33)/2+(COUNTIF(L9:L28,$B$33)/2)=0,"",COUNTIF(K9:K28,$B$33)/2+(COUNTIF(L9:L28,$B$33)/2)))</f>
        <v/>
      </c>
      <c r="L33" s="224"/>
      <c r="M33" s="223" t="str">
        <f t="shared" ref="M33" si="120">IF($A$33="","",IF(COUNTIF(M9:M28,$B$33)/2+(COUNTIF(N9:N28,$B$33)/2)=0,"",COUNTIF(M9:M28,$B$33)/2+(COUNTIF(N9:N28,$B$33)/2)))</f>
        <v/>
      </c>
      <c r="N33" s="224"/>
      <c r="O33" s="223" t="str">
        <f t="shared" ref="O33" si="121">IF($A$33="","",IF(COUNTIF(O9:O28,$B$33)/2+(COUNTIF(P9:P28,$B$33)/2)=0,"",COUNTIF(O9:O28,$B$33)/2+(COUNTIF(P9:P28,$B$33)/2)))</f>
        <v/>
      </c>
      <c r="P33" s="224"/>
      <c r="Q33" s="223" t="str">
        <f t="shared" ref="Q33" si="122">IF($A$33="","",IF(COUNTIF(Q9:Q28,$B$33)/2+(COUNTIF(R9:R28,$B$33)/2)=0,"",COUNTIF(Q9:Q28,$B$33)/2+(COUNTIF(R9:R28,$B$33)/2)))</f>
        <v/>
      </c>
      <c r="R33" s="224"/>
      <c r="S33" s="223" t="str">
        <f t="shared" ref="S33" si="123">IF($A$33="","",IF(COUNTIF(S9:S28,$B$33)/2+(COUNTIF(T9:T28,$B$33)/2)=0,"",COUNTIF(S9:S28,$B$33)/2+(COUNTIF(T9:T28,$B$33)/2)))</f>
        <v/>
      </c>
      <c r="T33" s="224"/>
      <c r="U33" s="223" t="str">
        <f t="shared" ref="U33" si="124">IF($A$33="","",IF(COUNTIF(U9:U28,$B$33)/2+(COUNTIF(V9:V28,$B$33)/2)=0,"",COUNTIF(U9:U28,$B$33)/2+(COUNTIF(V9:V28,$B$33)/2)))</f>
        <v/>
      </c>
      <c r="V33" s="224"/>
      <c r="W33" s="223" t="str">
        <f t="shared" ref="W33" si="125">IF($A$33="","",IF(COUNTIF(W9:W28,$B$33)/2+(COUNTIF(X9:X28,$B$33)/2)=0,"",COUNTIF(W9:W28,$B$33)/2+(COUNTIF(X9:X28,$B$33)/2)))</f>
        <v/>
      </c>
      <c r="X33" s="224"/>
      <c r="Y33" s="223" t="str">
        <f t="shared" ref="Y33" si="126">IF($A$33="","",IF(COUNTIF(Y9:Y28,$B$33)/2+(COUNTIF(Z9:Z28,$B$33)/2)=0,"",COUNTIF(Y9:Y28,$B$33)/2+(COUNTIF(Z9:Z28,$B$33)/2)))</f>
        <v/>
      </c>
      <c r="Z33" s="224"/>
      <c r="AA33" s="223" t="str">
        <f t="shared" ref="AA33" si="127">IF($A$33="","",IF(COUNTIF(AA9:AA28,$B$33)/2+(COUNTIF(AB9:AB28,$B$33)/2)=0,"",COUNTIF(AA9:AA28,$B$33)/2+(COUNTIF(AB9:AB28,$B$33)/2)))</f>
        <v/>
      </c>
      <c r="AB33" s="224"/>
      <c r="AC33" s="223" t="str">
        <f t="shared" ref="AC33" si="128">IF($A$33="","",IF(COUNTIF(AC9:AC28,$B$33)/2+(COUNTIF(AD9:AD28,$B$33)/2)=0,"",COUNTIF(AC9:AC28,$B$33)/2+(COUNTIF(AD9:AD28,$B$33)/2)))</f>
        <v/>
      </c>
      <c r="AD33" s="224"/>
      <c r="AE33" s="223" t="str">
        <f t="shared" ref="AE33" si="129">IF($A$33="","",IF(COUNTIF(AE9:AE28,$B$33)/2+(COUNTIF(AF9:AF28,$B$33)/2)=0,"",COUNTIF(AE9:AE28,$B$33)/2+(COUNTIF(AF9:AF28,$B$33)/2)))</f>
        <v/>
      </c>
      <c r="AF33" s="224"/>
      <c r="AG33" s="223" t="str">
        <f t="shared" ref="AG33" si="130">IF($A$33="","",IF(COUNTIF(AG9:AG28,$B$33)/2+(COUNTIF(AH9:AH28,$B$33)/2)=0,"",COUNTIF(AG9:AG28,$B$33)/2+(COUNTIF(AH9:AH28,$B$33)/2)))</f>
        <v/>
      </c>
      <c r="AH33" s="224"/>
      <c r="AI33" s="223" t="str">
        <f t="shared" ref="AI33" si="131">IF($A$33="","",IF(COUNTIF(AI9:AI28,$B$33)/2+(COUNTIF(AJ9:AJ28,$B$33)/2)=0,"",COUNTIF(AI9:AI28,$B$33)/2+(COUNTIF(AJ9:AJ28,$B$33)/2)))</f>
        <v/>
      </c>
      <c r="AJ33" s="224"/>
      <c r="AK33" s="223" t="str">
        <f t="shared" ref="AK33" si="132">IF($A$33="","",IF(COUNTIF(AK9:AK28,$B$33)/2+(COUNTIF(AL9:AL28,$B$33)/2)=0,"",COUNTIF(AK9:AK28,$B$33)/2+(COUNTIF(AL9:AL28,$B$33)/2)))</f>
        <v/>
      </c>
      <c r="AL33" s="224"/>
      <c r="AM33" s="223" t="str">
        <f t="shared" ref="AM33" si="133">IF($A$33="","",IF(COUNTIF(AM9:AM28,$B$33)/2+(COUNTIF(AN9:AN28,$B$33)/2)=0,"",COUNTIF(AM9:AM28,$B$33)/2+(COUNTIF(AN9:AN28,$B$33)/2)))</f>
        <v/>
      </c>
      <c r="AN33" s="224"/>
      <c r="AO33" s="223" t="str">
        <f t="shared" ref="AO33" si="134">IF($A$33="","",IF(COUNTIF(AO9:AO28,$B$33)/2+(COUNTIF(AP9:AP28,$B$33)/2)=0,"",COUNTIF(AO9:AO28,$B$33)/2+(COUNTIF(AP9:AP28,$B$33)/2)))</f>
        <v/>
      </c>
      <c r="AP33" s="224"/>
      <c r="AQ33" s="223" t="str">
        <f t="shared" ref="AQ33" si="135">IF($A$33="","",IF(COUNTIF(AQ9:AQ28,$B$33)/2+(COUNTIF(AR9:AR28,$B$33)/2)=0,"",COUNTIF(AQ9:AQ28,$B$33)/2+(COUNTIF(AR9:AR28,$B$33)/2)))</f>
        <v/>
      </c>
      <c r="AR33" s="224"/>
      <c r="AS33" s="223" t="str">
        <f t="shared" ref="AS33" si="136">IF($A$33="","",IF(COUNTIF(AS9:AS28,$B$33)/2+(COUNTIF(AT9:AT28,$B$33)/2)=0,"",COUNTIF(AS9:AS28,$B$33)/2+(COUNTIF(AT9:AT28,$B$33)/2)))</f>
        <v/>
      </c>
      <c r="AT33" s="224"/>
      <c r="AU33" s="223" t="str">
        <f t="shared" ref="AU33" si="137">IF($A$33="","",IF(COUNTIF(AU9:AU28,$B$33)/2+(COUNTIF(AV9:AV28,$B$33)/2)=0,"",COUNTIF(AU9:AU28,$B$33)/2+(COUNTIF(AV9:AV28,$B$33)/2)))</f>
        <v/>
      </c>
      <c r="AV33" s="224"/>
      <c r="AW33" s="223" t="str">
        <f t="shared" ref="AW33" si="138">IF($A$33="","",IF(COUNTIF(AW9:AW28,$B$33)/2+(COUNTIF(AX9:AX28,$B$33)/2)=0,"",COUNTIF(AW9:AW28,$B$33)/2+(COUNTIF(AX9:AX28,$B$33)/2)))</f>
        <v/>
      </c>
      <c r="AX33" s="224"/>
      <c r="AY33" s="223" t="str">
        <f t="shared" ref="AY33" si="139">IF($A$33="","",IF(COUNTIF(AY9:AY28,$B$33)/2+(COUNTIF(AZ9:AZ28,$B$33)/2)=0,"",COUNTIF(AY9:AY28,$B$33)/2+(COUNTIF(AZ9:AZ28,$B$33)/2)))</f>
        <v/>
      </c>
      <c r="AZ33" s="224"/>
      <c r="BA33" s="223" t="str">
        <f t="shared" ref="BA33" si="140">IF($A$33="","",IF(COUNTIF(BA9:BA28,$B$33)/2+(COUNTIF(BB9:BB28,$B$33)/2)=0,"",COUNTIF(BA9:BA28,$B$33)/2+(COUNTIF(BB9:BB28,$B$33)/2)))</f>
        <v/>
      </c>
      <c r="BB33" s="224"/>
      <c r="BC33" s="223" t="str">
        <f t="shared" ref="BC33" si="141">IF($A$33="","",IF(COUNTIF(BC9:BC28,$B$33)/2+(COUNTIF(BD9:BD28,$B$33)/2)=0,"",COUNTIF(BC9:BC28,$B$33)/2+(COUNTIF(BD9:BD28,$B$33)/2)))</f>
        <v/>
      </c>
      <c r="BD33" s="224"/>
      <c r="BE33" s="223" t="str">
        <f t="shared" ref="BE33" si="142">IF($A$33="","",IF(COUNTIF(BE9:BE28,$B$33)/2+(COUNTIF(BF9:BF28,$B$33)/2)=0,"",COUNTIF(BE9:BE28,$B$33)/2+(COUNTIF(BF9:BF28,$B$33)/2)))</f>
        <v/>
      </c>
      <c r="BF33" s="224"/>
      <c r="BG33" s="223" t="str">
        <f t="shared" ref="BG33" si="143">IF($A$33="","",IF(COUNTIF(BG9:BG28,$B$33)/2+(COUNTIF(BH9:BH28,$B$33)/2)=0,"",COUNTIF(BG9:BG28,$B$33)/2+(COUNTIF(BH9:BH28,$B$33)/2)))</f>
        <v/>
      </c>
      <c r="BH33" s="224"/>
      <c r="BI33" s="223" t="str">
        <f t="shared" ref="BI33" si="144">IF($A$33="","",IF(COUNTIF(BI9:BI28,$B$33)/2+(COUNTIF(BJ9:BJ28,$B$33)/2)=0,"",COUNTIF(BI9:BI28,$B$33)/2+(COUNTIF(BJ9:BJ28,$B$33)/2)))</f>
        <v/>
      </c>
      <c r="BJ33" s="224"/>
    </row>
    <row r="34" spans="1:62" ht="15" thickBot="1">
      <c r="A34" s="108" t="str">
        <f>IF(PARAMETRES!B7="","",PARAMETRES!B7)</f>
        <v>Formation</v>
      </c>
      <c r="B34" s="109" t="str">
        <f>IF(PARAMETRES!A7="","",PARAMETRES!A7)</f>
        <v>F</v>
      </c>
      <c r="C34" s="225" t="str">
        <f>IF($A$34="","",(IF(COUNTIF(C9:C28,$B$34)/2+(COUNTIF(D9:D28,$B$34)/2)=0,"",COUNTIF(C9:C28,$B$34)/2+(COUNTIF(D9:D28,$B$34)/2))))</f>
        <v/>
      </c>
      <c r="D34" s="226"/>
      <c r="E34" s="225" t="str">
        <f t="shared" ref="E34" si="145">IF($A$34="","",(IF(COUNTIF(E9:E28,$B$34)/2+(COUNTIF(F9:F28,$B$34)/2)=0,"",COUNTIF(E9:E28,$B$34)/2+(COUNTIF(F9:F28,$B$34)/2))))</f>
        <v/>
      </c>
      <c r="F34" s="226"/>
      <c r="G34" s="225" t="str">
        <f t="shared" ref="G34" si="146">IF($A$34="","",(IF(COUNTIF(G9:G28,$B$34)/2+(COUNTIF(H9:H28,$B$34)/2)=0,"",COUNTIF(G9:G28,$B$34)/2+(COUNTIF(H9:H28,$B$34)/2))))</f>
        <v/>
      </c>
      <c r="H34" s="226"/>
      <c r="I34" s="225" t="str">
        <f t="shared" ref="I34" si="147">IF($A$34="","",(IF(COUNTIF(I9:I28,$B$34)/2+(COUNTIF(J9:J28,$B$34)/2)=0,"",COUNTIF(I9:I28,$B$34)/2+(COUNTIF(J9:J28,$B$34)/2))))</f>
        <v/>
      </c>
      <c r="J34" s="226"/>
      <c r="K34" s="225" t="str">
        <f t="shared" ref="K34" si="148">IF($A$34="","",(IF(COUNTIF(K9:K28,$B$34)/2+(COUNTIF(L9:L28,$B$34)/2)=0,"",COUNTIF(K9:K28,$B$34)/2+(COUNTIF(L9:L28,$B$34)/2))))</f>
        <v/>
      </c>
      <c r="L34" s="226"/>
      <c r="M34" s="225" t="str">
        <f t="shared" ref="M34" si="149">IF($A$34="","",(IF(COUNTIF(M9:M28,$B$34)/2+(COUNTIF(N9:N28,$B$34)/2)=0,"",COUNTIF(M9:M28,$B$34)/2+(COUNTIF(N9:N28,$B$34)/2))))</f>
        <v/>
      </c>
      <c r="N34" s="226"/>
      <c r="O34" s="225" t="str">
        <f t="shared" ref="O34" si="150">IF($A$34="","",(IF(COUNTIF(O9:O28,$B$34)/2+(COUNTIF(P9:P28,$B$34)/2)=0,"",COUNTIF(O9:O28,$B$34)/2+(COUNTIF(P9:P28,$B$34)/2))))</f>
        <v/>
      </c>
      <c r="P34" s="226"/>
      <c r="Q34" s="225" t="str">
        <f t="shared" ref="Q34" si="151">IF($A$34="","",(IF(COUNTIF(Q9:Q28,$B$34)/2+(COUNTIF(R9:R28,$B$34)/2)=0,"",COUNTIF(Q9:Q28,$B$34)/2+(COUNTIF(R9:R28,$B$34)/2))))</f>
        <v/>
      </c>
      <c r="R34" s="226"/>
      <c r="S34" s="225" t="str">
        <f t="shared" ref="S34" si="152">IF($A$34="","",(IF(COUNTIF(S9:S28,$B$34)/2+(COUNTIF(T9:T28,$B$34)/2)=0,"",COUNTIF(S9:S28,$B$34)/2+(COUNTIF(T9:T28,$B$34)/2))))</f>
        <v/>
      </c>
      <c r="T34" s="226"/>
      <c r="U34" s="225" t="str">
        <f t="shared" ref="U34" si="153">IF($A$34="","",(IF(COUNTIF(U9:U28,$B$34)/2+(COUNTIF(V9:V28,$B$34)/2)=0,"",COUNTIF(U9:U28,$B$34)/2+(COUNTIF(V9:V28,$B$34)/2))))</f>
        <v/>
      </c>
      <c r="V34" s="226"/>
      <c r="W34" s="225" t="str">
        <f t="shared" ref="W34" si="154">IF($A$34="","",(IF(COUNTIF(W9:W28,$B$34)/2+(COUNTIF(X9:X28,$B$34)/2)=0,"",COUNTIF(W9:W28,$B$34)/2+(COUNTIF(X9:X28,$B$34)/2))))</f>
        <v/>
      </c>
      <c r="X34" s="226"/>
      <c r="Y34" s="225" t="str">
        <f t="shared" ref="Y34" si="155">IF($A$34="","",(IF(COUNTIF(Y9:Y28,$B$34)/2+(COUNTIF(Z9:Z28,$B$34)/2)=0,"",COUNTIF(Y9:Y28,$B$34)/2+(COUNTIF(Z9:Z28,$B$34)/2))))</f>
        <v/>
      </c>
      <c r="Z34" s="226"/>
      <c r="AA34" s="225" t="str">
        <f t="shared" ref="AA34" si="156">IF($A$34="","",(IF(COUNTIF(AA9:AA28,$B$34)/2+(COUNTIF(AB9:AB28,$B$34)/2)=0,"",COUNTIF(AA9:AA28,$B$34)/2+(COUNTIF(AB9:AB28,$B$34)/2))))</f>
        <v/>
      </c>
      <c r="AB34" s="226"/>
      <c r="AC34" s="225" t="str">
        <f t="shared" ref="AC34" si="157">IF($A$34="","",(IF(COUNTIF(AC9:AC28,$B$34)/2+(COUNTIF(AD9:AD28,$B$34)/2)=0,"",COUNTIF(AC9:AC28,$B$34)/2+(COUNTIF(AD9:AD28,$B$34)/2))))</f>
        <v/>
      </c>
      <c r="AD34" s="226"/>
      <c r="AE34" s="225" t="str">
        <f t="shared" ref="AE34" si="158">IF($A$34="","",(IF(COUNTIF(AE9:AE28,$B$34)/2+(COUNTIF(AF9:AF28,$B$34)/2)=0,"",COUNTIF(AE9:AE28,$B$34)/2+(COUNTIF(AF9:AF28,$B$34)/2))))</f>
        <v/>
      </c>
      <c r="AF34" s="226"/>
      <c r="AG34" s="225" t="str">
        <f t="shared" ref="AG34" si="159">IF($A$34="","",(IF(COUNTIF(AG9:AG28,$B$34)/2+(COUNTIF(AH9:AH28,$B$34)/2)=0,"",COUNTIF(AG9:AG28,$B$34)/2+(COUNTIF(AH9:AH28,$B$34)/2))))</f>
        <v/>
      </c>
      <c r="AH34" s="226"/>
      <c r="AI34" s="225" t="str">
        <f t="shared" ref="AI34" si="160">IF($A$34="","",(IF(COUNTIF(AI9:AI28,$B$34)/2+(COUNTIF(AJ9:AJ28,$B$34)/2)=0,"",COUNTIF(AI9:AI28,$B$34)/2+(COUNTIF(AJ9:AJ28,$B$34)/2))))</f>
        <v/>
      </c>
      <c r="AJ34" s="226"/>
      <c r="AK34" s="225" t="str">
        <f t="shared" ref="AK34" si="161">IF($A$34="","",(IF(COUNTIF(AK9:AK28,$B$34)/2+(COUNTIF(AL9:AL28,$B$34)/2)=0,"",COUNTIF(AK9:AK28,$B$34)/2+(COUNTIF(AL9:AL28,$B$34)/2))))</f>
        <v/>
      </c>
      <c r="AL34" s="226"/>
      <c r="AM34" s="225" t="str">
        <f t="shared" ref="AM34" si="162">IF($A$34="","",(IF(COUNTIF(AM9:AM28,$B$34)/2+(COUNTIF(AN9:AN28,$B$34)/2)=0,"",COUNTIF(AM9:AM28,$B$34)/2+(COUNTIF(AN9:AN28,$B$34)/2))))</f>
        <v/>
      </c>
      <c r="AN34" s="226"/>
      <c r="AO34" s="225" t="str">
        <f t="shared" ref="AO34" si="163">IF($A$34="","",(IF(COUNTIF(AO9:AO28,$B$34)/2+(COUNTIF(AP9:AP28,$B$34)/2)=0,"",COUNTIF(AO9:AO28,$B$34)/2+(COUNTIF(AP9:AP28,$B$34)/2))))</f>
        <v/>
      </c>
      <c r="AP34" s="226"/>
      <c r="AQ34" s="225" t="str">
        <f t="shared" ref="AQ34" si="164">IF($A$34="","",(IF(COUNTIF(AQ9:AQ28,$B$34)/2+(COUNTIF(AR9:AR28,$B$34)/2)=0,"",COUNTIF(AQ9:AQ28,$B$34)/2+(COUNTIF(AR9:AR28,$B$34)/2))))</f>
        <v/>
      </c>
      <c r="AR34" s="226"/>
      <c r="AS34" s="225" t="str">
        <f t="shared" ref="AS34" si="165">IF($A$34="","",(IF(COUNTIF(AS9:AS28,$B$34)/2+(COUNTIF(AT9:AT28,$B$34)/2)=0,"",COUNTIF(AS9:AS28,$B$34)/2+(COUNTIF(AT9:AT28,$B$34)/2))))</f>
        <v/>
      </c>
      <c r="AT34" s="226"/>
      <c r="AU34" s="225" t="str">
        <f t="shared" ref="AU34" si="166">IF($A$34="","",(IF(COUNTIF(AU9:AU28,$B$34)/2+(COUNTIF(AV9:AV28,$B$34)/2)=0,"",COUNTIF(AU9:AU28,$B$34)/2+(COUNTIF(AV9:AV28,$B$34)/2))))</f>
        <v/>
      </c>
      <c r="AV34" s="226"/>
      <c r="AW34" s="225" t="str">
        <f t="shared" ref="AW34" si="167">IF($A$34="","",(IF(COUNTIF(AW9:AW28,$B$34)/2+(COUNTIF(AX9:AX28,$B$34)/2)=0,"",COUNTIF(AW9:AW28,$B$34)/2+(COUNTIF(AX9:AX28,$B$34)/2))))</f>
        <v/>
      </c>
      <c r="AX34" s="226"/>
      <c r="AY34" s="225" t="str">
        <f t="shared" ref="AY34" si="168">IF($A$34="","",(IF(COUNTIF(AY9:AY28,$B$34)/2+(COUNTIF(AZ9:AZ28,$B$34)/2)=0,"",COUNTIF(AY9:AY28,$B$34)/2+(COUNTIF(AZ9:AZ28,$B$34)/2))))</f>
        <v/>
      </c>
      <c r="AZ34" s="226"/>
      <c r="BA34" s="225" t="str">
        <f t="shared" ref="BA34" si="169">IF($A$34="","",(IF(COUNTIF(BA9:BA28,$B$34)/2+(COUNTIF(BB9:BB28,$B$34)/2)=0,"",COUNTIF(BA9:BA28,$B$34)/2+(COUNTIF(BB9:BB28,$B$34)/2))))</f>
        <v/>
      </c>
      <c r="BB34" s="226"/>
      <c r="BC34" s="225" t="str">
        <f t="shared" ref="BC34" si="170">IF($A$34="","",(IF(COUNTIF(BC9:BC28,$B$34)/2+(COUNTIF(BD9:BD28,$B$34)/2)=0,"",COUNTIF(BC9:BC28,$B$34)/2+(COUNTIF(BD9:BD28,$B$34)/2))))</f>
        <v/>
      </c>
      <c r="BD34" s="226"/>
      <c r="BE34" s="225" t="str">
        <f t="shared" ref="BE34" si="171">IF($A$34="","",(IF(COUNTIF(BE9:BE28,$B$34)/2+(COUNTIF(BF9:BF28,$B$34)/2)=0,"",COUNTIF(BE9:BE28,$B$34)/2+(COUNTIF(BF9:BF28,$B$34)/2))))</f>
        <v/>
      </c>
      <c r="BF34" s="226"/>
      <c r="BG34" s="225" t="str">
        <f t="shared" ref="BG34" si="172">IF($A$34="","",(IF(COUNTIF(BG9:BG28,$B$34)/2+(COUNTIF(BH9:BH28,$B$34)/2)=0,"",COUNTIF(BG9:BG28,$B$34)/2+(COUNTIF(BH9:BH28,$B$34)/2))))</f>
        <v/>
      </c>
      <c r="BH34" s="226"/>
      <c r="BI34" s="225" t="str">
        <f t="shared" ref="BI34" si="173">IF($A$34="","",(IF(COUNTIF(BI9:BI28,$B$34)/2+(COUNTIF(BJ9:BJ28,$B$34)/2)=0,"",COUNTIF(BI9:BI28,$B$34)/2+(COUNTIF(BJ9:BJ28,$B$34)/2))))</f>
        <v/>
      </c>
      <c r="BJ34" s="226"/>
    </row>
    <row r="35" spans="1:62" ht="15" thickBot="1">
      <c r="A35" s="110" t="str">
        <f>IF(PARAMETRES!B8="","",PARAMETRES!B8)</f>
        <v>Récupération</v>
      </c>
      <c r="B35" s="111" t="str">
        <f>IF(PARAMETRES!A8="","",PARAMETRES!A8)</f>
        <v>R</v>
      </c>
      <c r="C35" s="227" t="str">
        <f>IF($A$35="","",IF(COUNTIF(C9:C28,$B$35)/2+(COUNTIF(D9:D28,$B$35)/2)=0,"",COUNTIF(C9:C28,$B$35)/2+(COUNTIF(D9:D28,$B$35)/2)))</f>
        <v/>
      </c>
      <c r="D35" s="228"/>
      <c r="E35" s="227" t="str">
        <f t="shared" ref="E35" si="174">IF($A$35="","",IF(COUNTIF(E9:E28,$B$35)/2+(COUNTIF(F9:F28,$B$35)/2)=0,"",COUNTIF(E9:E28,$B$35)/2+(COUNTIF(F9:F28,$B$35)/2)))</f>
        <v/>
      </c>
      <c r="F35" s="228"/>
      <c r="G35" s="227" t="str">
        <f t="shared" ref="G35" si="175">IF($A$35="","",IF(COUNTIF(G9:G28,$B$35)/2+(COUNTIF(H9:H28,$B$35)/2)=0,"",COUNTIF(G9:G28,$B$35)/2+(COUNTIF(H9:H28,$B$35)/2)))</f>
        <v/>
      </c>
      <c r="H35" s="228"/>
      <c r="I35" s="227" t="str">
        <f t="shared" ref="I35" si="176">IF($A$35="","",IF(COUNTIF(I9:I28,$B$35)/2+(COUNTIF(J9:J28,$B$35)/2)=0,"",COUNTIF(I9:I28,$B$35)/2+(COUNTIF(J9:J28,$B$35)/2)))</f>
        <v/>
      </c>
      <c r="J35" s="228"/>
      <c r="K35" s="227" t="str">
        <f t="shared" ref="K35" si="177">IF($A$35="","",IF(COUNTIF(K9:K28,$B$35)/2+(COUNTIF(L9:L28,$B$35)/2)=0,"",COUNTIF(K9:K28,$B$35)/2+(COUNTIF(L9:L28,$B$35)/2)))</f>
        <v/>
      </c>
      <c r="L35" s="228"/>
      <c r="M35" s="227" t="str">
        <f t="shared" ref="M35" si="178">IF($A$35="","",IF(COUNTIF(M9:M28,$B$35)/2+(COUNTIF(N9:N28,$B$35)/2)=0,"",COUNTIF(M9:M28,$B$35)/2+(COUNTIF(N9:N28,$B$35)/2)))</f>
        <v/>
      </c>
      <c r="N35" s="228"/>
      <c r="O35" s="227" t="str">
        <f t="shared" ref="O35" si="179">IF($A$35="","",IF(COUNTIF(O9:O28,$B$35)/2+(COUNTIF(P9:P28,$B$35)/2)=0,"",COUNTIF(O9:O28,$B$35)/2+(COUNTIF(P9:P28,$B$35)/2)))</f>
        <v/>
      </c>
      <c r="P35" s="228"/>
      <c r="Q35" s="227" t="str">
        <f t="shared" ref="Q35" si="180">IF($A$35="","",IF(COUNTIF(Q9:Q28,$B$35)/2+(COUNTIF(R9:R28,$B$35)/2)=0,"",COUNTIF(Q9:Q28,$B$35)/2+(COUNTIF(R9:R28,$B$35)/2)))</f>
        <v/>
      </c>
      <c r="R35" s="228"/>
      <c r="S35" s="227" t="str">
        <f t="shared" ref="S35" si="181">IF($A$35="","",IF(COUNTIF(S9:S28,$B$35)/2+(COUNTIF(T9:T28,$B$35)/2)=0,"",COUNTIF(S9:S28,$B$35)/2+(COUNTIF(T9:T28,$B$35)/2)))</f>
        <v/>
      </c>
      <c r="T35" s="228"/>
      <c r="U35" s="227" t="str">
        <f t="shared" ref="U35" si="182">IF($A$35="","",IF(COUNTIF(U9:U28,$B$35)/2+(COUNTIF(V9:V28,$B$35)/2)=0,"",COUNTIF(U9:U28,$B$35)/2+(COUNTIF(V9:V28,$B$35)/2)))</f>
        <v/>
      </c>
      <c r="V35" s="228"/>
      <c r="W35" s="227" t="str">
        <f t="shared" ref="W35" si="183">IF($A$35="","",IF(COUNTIF(W9:W28,$B$35)/2+(COUNTIF(X9:X28,$B$35)/2)=0,"",COUNTIF(W9:W28,$B$35)/2+(COUNTIF(X9:X28,$B$35)/2)))</f>
        <v/>
      </c>
      <c r="X35" s="228"/>
      <c r="Y35" s="227" t="str">
        <f t="shared" ref="Y35" si="184">IF($A$35="","",IF(COUNTIF(Y9:Y28,$B$35)/2+(COUNTIF(Z9:Z28,$B$35)/2)=0,"",COUNTIF(Y9:Y28,$B$35)/2+(COUNTIF(Z9:Z28,$B$35)/2)))</f>
        <v/>
      </c>
      <c r="Z35" s="228"/>
      <c r="AA35" s="227" t="str">
        <f t="shared" ref="AA35" si="185">IF($A$35="","",IF(COUNTIF(AA9:AA28,$B$35)/2+(COUNTIF(AB9:AB28,$B$35)/2)=0,"",COUNTIF(AA9:AA28,$B$35)/2+(COUNTIF(AB9:AB28,$B$35)/2)))</f>
        <v/>
      </c>
      <c r="AB35" s="228"/>
      <c r="AC35" s="227" t="str">
        <f t="shared" ref="AC35" si="186">IF($A$35="","",IF(COUNTIF(AC9:AC28,$B$35)/2+(COUNTIF(AD9:AD28,$B$35)/2)=0,"",COUNTIF(AC9:AC28,$B$35)/2+(COUNTIF(AD9:AD28,$B$35)/2)))</f>
        <v/>
      </c>
      <c r="AD35" s="228"/>
      <c r="AE35" s="227" t="str">
        <f t="shared" ref="AE35" si="187">IF($A$35="","",IF(COUNTIF(AE9:AE28,$B$35)/2+(COUNTIF(AF9:AF28,$B$35)/2)=0,"",COUNTIF(AE9:AE28,$B$35)/2+(COUNTIF(AF9:AF28,$B$35)/2)))</f>
        <v/>
      </c>
      <c r="AF35" s="228"/>
      <c r="AG35" s="227" t="str">
        <f t="shared" ref="AG35" si="188">IF($A$35="","",IF(COUNTIF(AG9:AG28,$B$35)/2+(COUNTIF(AH9:AH28,$B$35)/2)=0,"",COUNTIF(AG9:AG28,$B$35)/2+(COUNTIF(AH9:AH28,$B$35)/2)))</f>
        <v/>
      </c>
      <c r="AH35" s="228"/>
      <c r="AI35" s="227" t="str">
        <f t="shared" ref="AI35" si="189">IF($A$35="","",IF(COUNTIF(AI9:AI28,$B$35)/2+(COUNTIF(AJ9:AJ28,$B$35)/2)=0,"",COUNTIF(AI9:AI28,$B$35)/2+(COUNTIF(AJ9:AJ28,$B$35)/2)))</f>
        <v/>
      </c>
      <c r="AJ35" s="228"/>
      <c r="AK35" s="227" t="str">
        <f t="shared" ref="AK35" si="190">IF($A$35="","",IF(COUNTIF(AK9:AK28,$B$35)/2+(COUNTIF(AL9:AL28,$B$35)/2)=0,"",COUNTIF(AK9:AK28,$B$35)/2+(COUNTIF(AL9:AL28,$B$35)/2)))</f>
        <v/>
      </c>
      <c r="AL35" s="228"/>
      <c r="AM35" s="227" t="str">
        <f t="shared" ref="AM35" si="191">IF($A$35="","",IF(COUNTIF(AM9:AM28,$B$35)/2+(COUNTIF(AN9:AN28,$B$35)/2)=0,"",COUNTIF(AM9:AM28,$B$35)/2+(COUNTIF(AN9:AN28,$B$35)/2)))</f>
        <v/>
      </c>
      <c r="AN35" s="228"/>
      <c r="AO35" s="227" t="str">
        <f t="shared" ref="AO35" si="192">IF($A$35="","",IF(COUNTIF(AO9:AO28,$B$35)/2+(COUNTIF(AP9:AP28,$B$35)/2)=0,"",COUNTIF(AO9:AO28,$B$35)/2+(COUNTIF(AP9:AP28,$B$35)/2)))</f>
        <v/>
      </c>
      <c r="AP35" s="228"/>
      <c r="AQ35" s="227" t="str">
        <f t="shared" ref="AQ35" si="193">IF($A$35="","",IF(COUNTIF(AQ9:AQ28,$B$35)/2+(COUNTIF(AR9:AR28,$B$35)/2)=0,"",COUNTIF(AQ9:AQ28,$B$35)/2+(COUNTIF(AR9:AR28,$B$35)/2)))</f>
        <v/>
      </c>
      <c r="AR35" s="228"/>
      <c r="AS35" s="227" t="str">
        <f t="shared" ref="AS35" si="194">IF($A$35="","",IF(COUNTIF(AS9:AS28,$B$35)/2+(COUNTIF(AT9:AT28,$B$35)/2)=0,"",COUNTIF(AS9:AS28,$B$35)/2+(COUNTIF(AT9:AT28,$B$35)/2)))</f>
        <v/>
      </c>
      <c r="AT35" s="228"/>
      <c r="AU35" s="227" t="str">
        <f t="shared" ref="AU35" si="195">IF($A$35="","",IF(COUNTIF(AU9:AU28,$B$35)/2+(COUNTIF(AV9:AV28,$B$35)/2)=0,"",COUNTIF(AU9:AU28,$B$35)/2+(COUNTIF(AV9:AV28,$B$35)/2)))</f>
        <v/>
      </c>
      <c r="AV35" s="228"/>
      <c r="AW35" s="227" t="str">
        <f t="shared" ref="AW35" si="196">IF($A$35="","",IF(COUNTIF(AW9:AW28,$B$35)/2+(COUNTIF(AX9:AX28,$B$35)/2)=0,"",COUNTIF(AW9:AW28,$B$35)/2+(COUNTIF(AX9:AX28,$B$35)/2)))</f>
        <v/>
      </c>
      <c r="AX35" s="228"/>
      <c r="AY35" s="227" t="str">
        <f t="shared" ref="AY35" si="197">IF($A$35="","",IF(COUNTIF(AY9:AY28,$B$35)/2+(COUNTIF(AZ9:AZ28,$B$35)/2)=0,"",COUNTIF(AY9:AY28,$B$35)/2+(COUNTIF(AZ9:AZ28,$B$35)/2)))</f>
        <v/>
      </c>
      <c r="AZ35" s="228"/>
      <c r="BA35" s="227" t="str">
        <f t="shared" ref="BA35" si="198">IF($A$35="","",IF(COUNTIF(BA9:BA28,$B$35)/2+(COUNTIF(BB9:BB28,$B$35)/2)=0,"",COUNTIF(BA9:BA28,$B$35)/2+(COUNTIF(BB9:BB28,$B$35)/2)))</f>
        <v/>
      </c>
      <c r="BB35" s="228"/>
      <c r="BC35" s="227" t="str">
        <f t="shared" ref="BC35" si="199">IF($A$35="","",IF(COUNTIF(BC9:BC28,$B$35)/2+(COUNTIF(BD9:BD28,$B$35)/2)=0,"",COUNTIF(BC9:BC28,$B$35)/2+(COUNTIF(BD9:BD28,$B$35)/2)))</f>
        <v/>
      </c>
      <c r="BD35" s="228"/>
      <c r="BE35" s="227" t="str">
        <f t="shared" ref="BE35" si="200">IF($A$35="","",IF(COUNTIF(BE9:BE28,$B$35)/2+(COUNTIF(BF9:BF28,$B$35)/2)=0,"",COUNTIF(BE9:BE28,$B$35)/2+(COUNTIF(BF9:BF28,$B$35)/2)))</f>
        <v/>
      </c>
      <c r="BF35" s="228"/>
      <c r="BG35" s="227" t="str">
        <f t="shared" ref="BG35" si="201">IF($A$35="","",IF(COUNTIF(BG9:BG28,$B$35)/2+(COUNTIF(BH9:BH28,$B$35)/2)=0,"",COUNTIF(BG9:BG28,$B$35)/2+(COUNTIF(BH9:BH28,$B$35)/2)))</f>
        <v/>
      </c>
      <c r="BH35" s="228"/>
      <c r="BI35" s="227" t="str">
        <f t="shared" ref="BI35" si="202">IF($A$35="","",IF(COUNTIF(BI9:BI28,$B$35)/2+(COUNTIF(BJ9:BJ28,$B$35)/2)=0,"",COUNTIF(BI9:BI28,$B$35)/2+(COUNTIF(BJ9:BJ28,$B$35)/2)))</f>
        <v/>
      </c>
      <c r="BJ35" s="228"/>
    </row>
    <row r="36" spans="1:62">
      <c r="A36" s="190" t="s">
        <v>49</v>
      </c>
      <c r="B36" s="191"/>
      <c r="C36" s="212">
        <f>IF(OR(WEEKDAY(C$6,2)&gt;5,COUNTIF(PARAMETRES!$G:$G,C$6)&gt;0),"",SUM(C29:D35))</f>
        <v>0</v>
      </c>
      <c r="D36" s="213"/>
      <c r="E36" s="212">
        <f>IF(OR(WEEKDAY(E$6,2)&gt;5,COUNTIF(PARAMETRES!$G:$G,E$6)&gt;0),"",SUM(E29:F35))</f>
        <v>0</v>
      </c>
      <c r="F36" s="213"/>
      <c r="G36" s="212">
        <f>IF(OR(WEEKDAY(G$6,2)&gt;5,COUNTIF(PARAMETRES!$G:$G,G$6)&gt;0),"",SUM(G29:H35))</f>
        <v>0</v>
      </c>
      <c r="H36" s="213"/>
      <c r="I36" s="212">
        <f>IF(OR(WEEKDAY(I$6,2)&gt;5,COUNTIF(PARAMETRES!$G:$G,I$6)&gt;0),"",SUM(I29:J35))</f>
        <v>0</v>
      </c>
      <c r="J36" s="213"/>
      <c r="K36" s="212">
        <f>IF(OR(WEEKDAY(K$6,2)&gt;5,COUNTIF(PARAMETRES!$G:$G,K$6)&gt;0),"",SUM(K29:L35))</f>
        <v>0</v>
      </c>
      <c r="L36" s="213"/>
      <c r="M36" s="212" t="str">
        <f>IF(OR(WEEKDAY(M$6,2)&gt;5,COUNTIF(PARAMETRES!$G:$G,M$6)&gt;0),"",SUM(M29:N35))</f>
        <v/>
      </c>
      <c r="N36" s="213"/>
      <c r="O36" s="212" t="str">
        <f>IF(OR(WEEKDAY(O$6,2)&gt;5,COUNTIF(PARAMETRES!$G:$G,O$6)&gt;0),"",SUM(O29:P35))</f>
        <v/>
      </c>
      <c r="P36" s="213"/>
      <c r="Q36" s="212">
        <f>IF(OR(WEEKDAY(Q$6,2)&gt;5,COUNTIF(PARAMETRES!$G:$G,Q$6)&gt;0),"",SUM(Q29:R35))</f>
        <v>0</v>
      </c>
      <c r="R36" s="213"/>
      <c r="S36" s="212">
        <f>IF(OR(WEEKDAY(S$6,2)&gt;5,COUNTIF(PARAMETRES!$G:$G,S$6)&gt;0),"",SUM(S29:T35))</f>
        <v>0</v>
      </c>
      <c r="T36" s="213"/>
      <c r="U36" s="212">
        <f>IF(OR(WEEKDAY(U$6,2)&gt;5,COUNTIF(PARAMETRES!$G:$G,U$6)&gt;0),"",SUM(U29:V35))</f>
        <v>0</v>
      </c>
      <c r="V36" s="213"/>
      <c r="W36" s="212">
        <f>IF(OR(WEEKDAY(W$6,2)&gt;5,COUNTIF(PARAMETRES!$G:$G,W$6)&gt;0),"",SUM(W29:X35))</f>
        <v>0</v>
      </c>
      <c r="X36" s="213"/>
      <c r="Y36" s="212">
        <f>IF(OR(WEEKDAY(Y$6,2)&gt;5,COUNTIF(PARAMETRES!$G:$G,Y$6)&gt;0),"",SUM(Y29:Z35))</f>
        <v>0</v>
      </c>
      <c r="Z36" s="213"/>
      <c r="AA36" s="212" t="str">
        <f>IF(OR(WEEKDAY(AA$6,2)&gt;5,COUNTIF(PARAMETRES!$G:$G,AA$6)&gt;0),"",SUM(AA29:AB35))</f>
        <v/>
      </c>
      <c r="AB36" s="213"/>
      <c r="AC36" s="212" t="str">
        <f>IF(OR(WEEKDAY(AC$6,2)&gt;5,COUNTIF(PARAMETRES!$G:$G,AC$6)&gt;0),"",SUM(AC29:AD35))</f>
        <v/>
      </c>
      <c r="AD36" s="213"/>
      <c r="AE36" s="212">
        <f>IF(OR(WEEKDAY(AE$6,2)&gt;5,COUNTIF(PARAMETRES!$G:$G,AE$6)&gt;0),"",SUM(AE29:AF35))</f>
        <v>0</v>
      </c>
      <c r="AF36" s="213"/>
      <c r="AG36" s="212">
        <f>IF(OR(WEEKDAY(AG$6,2)&gt;5,COUNTIF(PARAMETRES!$G:$G,AG$6)&gt;0),"",SUM(AG29:AH35))</f>
        <v>0</v>
      </c>
      <c r="AH36" s="213"/>
      <c r="AI36" s="212">
        <f>IF(OR(WEEKDAY(AI$6,2)&gt;5,COUNTIF(PARAMETRES!$G:$G,AI$6)&gt;0),"",SUM(AI29:AJ35))</f>
        <v>0</v>
      </c>
      <c r="AJ36" s="213"/>
      <c r="AK36" s="212">
        <f>IF(OR(WEEKDAY(AK$6,2)&gt;5,COUNTIF(PARAMETRES!$G:$G,AK$6)&gt;0),"",SUM(AK29:AL35))</f>
        <v>0</v>
      </c>
      <c r="AL36" s="213"/>
      <c r="AM36" s="212">
        <f>IF(OR(WEEKDAY(AM$6,2)&gt;5,COUNTIF(PARAMETRES!$G:$G,AM$6)&gt;0),"",SUM(AM29:AN35))</f>
        <v>0</v>
      </c>
      <c r="AN36" s="213"/>
      <c r="AO36" s="212" t="str">
        <f>IF(OR(WEEKDAY(AO$6,2)&gt;5,COUNTIF(PARAMETRES!$G:$G,AO$6)&gt;0),"",SUM(AO29:AP35))</f>
        <v/>
      </c>
      <c r="AP36" s="213"/>
      <c r="AQ36" s="212" t="str">
        <f>IF(OR(WEEKDAY(AQ$6,2)&gt;5,COUNTIF(PARAMETRES!$G:$G,AQ$6)&gt;0),"",SUM(AQ29:AR35))</f>
        <v/>
      </c>
      <c r="AR36" s="213"/>
      <c r="AS36" s="212">
        <f>IF(OR(WEEKDAY(AS$6,2)&gt;5,COUNTIF(PARAMETRES!$G:$G,AS$6)&gt;0),"",SUM(AS29:AT35))</f>
        <v>0</v>
      </c>
      <c r="AT36" s="213"/>
      <c r="AU36" s="212">
        <f>IF(OR(WEEKDAY(AU$6,2)&gt;5,COUNTIF(PARAMETRES!$G:$G,AU$6)&gt;0),"",SUM(AU29:AV35))</f>
        <v>0</v>
      </c>
      <c r="AV36" s="213"/>
      <c r="AW36" s="212">
        <f>IF(OR(WEEKDAY(AW$6,2)&gt;5,COUNTIF(PARAMETRES!$G:$G,AW$6)&gt;0),"",SUM(AW29:AX35))</f>
        <v>0</v>
      </c>
      <c r="AX36" s="213"/>
      <c r="AY36" s="212">
        <f>IF(OR(WEEKDAY(AY$6,2)&gt;5,COUNTIF(PARAMETRES!$G:$G,AY$6)&gt;0),"",SUM(AY29:AZ35))</f>
        <v>0</v>
      </c>
      <c r="AZ36" s="213"/>
      <c r="BA36" s="212">
        <f>IF(OR(WEEKDAY(BA$6,2)&gt;5,COUNTIF(PARAMETRES!$G:$G,BA$6)&gt;0),"",SUM(BA29:BB35))</f>
        <v>0</v>
      </c>
      <c r="BB36" s="213"/>
      <c r="BC36" s="212" t="str">
        <f>IF(OR(WEEKDAY(BC$6,2)&gt;5,COUNTIF(PARAMETRES!$G:$G,BC$6)&gt;0),"",SUM(BC29:BD35))</f>
        <v/>
      </c>
      <c r="BD36" s="213"/>
      <c r="BE36" s="212" t="str">
        <f>IF(OR(WEEKDAY(BE$6,2)&gt;5,COUNTIF(PARAMETRES!$G:$G,BE$6)&gt;0),"",SUM(BE29:BF35))</f>
        <v/>
      </c>
      <c r="BF36" s="213"/>
      <c r="BG36" s="212">
        <f>IF(OR(WEEKDAY(BG$6,2)&gt;5,COUNTIF(PARAMETRES!$G:$G,BG$6)&gt;0),"",SUM(BG29:BH35))</f>
        <v>0</v>
      </c>
      <c r="BH36" s="213"/>
      <c r="BI36" s="212">
        <f>IF(OR(WEEKDAY(BI$6,2)&gt;5,COUNTIF(PARAMETRES!$G:$G,BI$6)&gt;0),"",SUM(BI29:BJ35))</f>
        <v>0</v>
      </c>
      <c r="BJ36" s="213"/>
    </row>
    <row r="37" spans="1:62">
      <c r="A37" s="188" t="s">
        <v>27</v>
      </c>
      <c r="B37" s="189"/>
      <c r="C37" s="218">
        <f>IF(OR(WEEKDAY(C$6,2)&gt;5,COUNTIF(PARAMETRES!$G:$G,C$6)&gt;0),"",IFERROR(1-(C36/COUNTA($A$9:$A$28)),0)
)</f>
        <v>0</v>
      </c>
      <c r="D37" s="219"/>
      <c r="E37" s="218">
        <f>IF(OR(WEEKDAY(E$6,2)&gt;5,COUNTIF(PARAMETRES!$G:$G,E$6)&gt;0),"",IFERROR(1-(E36/COUNTA($A$9:$A$28)),0)
)</f>
        <v>0</v>
      </c>
      <c r="F37" s="219"/>
      <c r="G37" s="218">
        <f>IF(OR(WEEKDAY(G$6,2)&gt;5,COUNTIF(PARAMETRES!$G:$G,G$6)&gt;0),"",IFERROR(1-(G36/COUNTA($A$9:$A$28)),0)
)</f>
        <v>0</v>
      </c>
      <c r="H37" s="219"/>
      <c r="I37" s="218">
        <f>IF(OR(WEEKDAY(I$6,2)&gt;5,COUNTIF(PARAMETRES!$G:$G,I$6)&gt;0),"",IFERROR(1-(I36/COUNTA($A$9:$A$28)),0)
)</f>
        <v>0</v>
      </c>
      <c r="J37" s="219"/>
      <c r="K37" s="218">
        <f>IF(OR(WEEKDAY(K$6,2)&gt;5,COUNTIF(PARAMETRES!$G:$G,K$6)&gt;0),"",IFERROR(1-(K36/COUNTA($A$9:$A$28)),0)
)</f>
        <v>0</v>
      </c>
      <c r="L37" s="219"/>
      <c r="M37" s="218" t="str">
        <f>IF(OR(WEEKDAY(M$6,2)&gt;5,COUNTIF(PARAMETRES!$G:$G,M$6)&gt;0),"",IFERROR(1-(M36/COUNTA($A$9:$A$28)),0)
)</f>
        <v/>
      </c>
      <c r="N37" s="219"/>
      <c r="O37" s="218" t="str">
        <f>IF(OR(WEEKDAY(O$6,2)&gt;5,COUNTIF(PARAMETRES!$G:$G,O$6)&gt;0),"",IFERROR(1-(O36/COUNTA($A$9:$A$28)),0)
)</f>
        <v/>
      </c>
      <c r="P37" s="219"/>
      <c r="Q37" s="218">
        <f>IF(OR(WEEKDAY(Q$6,2)&gt;5,COUNTIF(PARAMETRES!$G:$G,Q$6)&gt;0),"",IFERROR(1-(Q36/COUNTA($A$9:$A$28)),0)
)</f>
        <v>0</v>
      </c>
      <c r="R37" s="219"/>
      <c r="S37" s="218">
        <f>IF(OR(WEEKDAY(S$6,2)&gt;5,COUNTIF(PARAMETRES!$G:$G,S$6)&gt;0),"",IFERROR(1-(S36/COUNTA($A$9:$A$28)),0)
)</f>
        <v>0</v>
      </c>
      <c r="T37" s="219"/>
      <c r="U37" s="218">
        <f>IF(OR(WEEKDAY(U$6,2)&gt;5,COUNTIF(PARAMETRES!$G:$G,U$6)&gt;0),"",IFERROR(1-(U36/COUNTA($A$9:$A$28)),0)
)</f>
        <v>0</v>
      </c>
      <c r="V37" s="219"/>
      <c r="W37" s="218">
        <f>IF(OR(WEEKDAY(W$6,2)&gt;5,COUNTIF(PARAMETRES!$G:$G,W$6)&gt;0),"",IFERROR(1-(W36/COUNTA($A$9:$A$28)),0)
)</f>
        <v>0</v>
      </c>
      <c r="X37" s="219"/>
      <c r="Y37" s="218">
        <f>IF(OR(WEEKDAY(Y$6,2)&gt;5,COUNTIF(PARAMETRES!$G:$G,Y$6)&gt;0),"",IFERROR(1-(Y36/COUNTA($A$9:$A$28)),0)
)</f>
        <v>0</v>
      </c>
      <c r="Z37" s="219"/>
      <c r="AA37" s="218" t="str">
        <f>IF(OR(WEEKDAY(AA$6,2)&gt;5,COUNTIF(PARAMETRES!$G:$G,AA$6)&gt;0),"",IFERROR(1-(AA36/COUNTA($A$9:$A$28)),0)
)</f>
        <v/>
      </c>
      <c r="AB37" s="219"/>
      <c r="AC37" s="218" t="str">
        <f>IF(OR(WEEKDAY(AC$6,2)&gt;5,COUNTIF(PARAMETRES!$G:$G,AC$6)&gt;0),"",IFERROR(1-(AC36/COUNTA($A$9:$A$28)),0)
)</f>
        <v/>
      </c>
      <c r="AD37" s="219"/>
      <c r="AE37" s="218">
        <f>IF(OR(WEEKDAY(AE$6,2)&gt;5,COUNTIF(PARAMETRES!$G:$G,AE$6)&gt;0),"",IFERROR(1-(AE36/COUNTA($A$9:$A$28)),0)
)</f>
        <v>0</v>
      </c>
      <c r="AF37" s="219"/>
      <c r="AG37" s="218">
        <f>IF(OR(WEEKDAY(AG$6,2)&gt;5,COUNTIF(PARAMETRES!$G:$G,AG$6)&gt;0),"",IFERROR(1-(AG36/COUNTA($A$9:$A$28)),0)
)</f>
        <v>0</v>
      </c>
      <c r="AH37" s="219"/>
      <c r="AI37" s="218">
        <f>IF(OR(WEEKDAY(AI$6,2)&gt;5,COUNTIF(PARAMETRES!$G:$G,AI$6)&gt;0),"",IFERROR(1-(AI36/COUNTA($A$9:$A$28)),0)
)</f>
        <v>0</v>
      </c>
      <c r="AJ37" s="219"/>
      <c r="AK37" s="218">
        <f>IF(OR(WEEKDAY(AK$6,2)&gt;5,COUNTIF(PARAMETRES!$G:$G,AK$6)&gt;0),"",IFERROR(1-(AK36/COUNTA($A$9:$A$28)),0)
)</f>
        <v>0</v>
      </c>
      <c r="AL37" s="219"/>
      <c r="AM37" s="218">
        <f>IF(OR(WEEKDAY(AM$6,2)&gt;5,COUNTIF(PARAMETRES!$G:$G,AM$6)&gt;0),"",IFERROR(1-(AM36/COUNTA($A$9:$A$28)),0)
)</f>
        <v>0</v>
      </c>
      <c r="AN37" s="219"/>
      <c r="AO37" s="218" t="str">
        <f>IF(OR(WEEKDAY(AO$6,2)&gt;5,COUNTIF(PARAMETRES!$G:$G,AO$6)&gt;0),"",IFERROR(1-(AO36/COUNTA($A$9:$A$28)),0)
)</f>
        <v/>
      </c>
      <c r="AP37" s="219"/>
      <c r="AQ37" s="218" t="str">
        <f>IF(OR(WEEKDAY(AQ$6,2)&gt;5,COUNTIF(PARAMETRES!$G:$G,AQ$6)&gt;0),"",IFERROR(1-(AQ36/COUNTA($A$9:$A$28)),0)
)</f>
        <v/>
      </c>
      <c r="AR37" s="219"/>
      <c r="AS37" s="218">
        <f>IF(OR(WEEKDAY(AS$6,2)&gt;5,COUNTIF(PARAMETRES!$G:$G,AS$6)&gt;0),"",IFERROR(1-(AS36/COUNTA($A$9:$A$28)),0)
)</f>
        <v>0</v>
      </c>
      <c r="AT37" s="219"/>
      <c r="AU37" s="218">
        <f>IF(OR(WEEKDAY(AU$6,2)&gt;5,COUNTIF(PARAMETRES!$G:$G,AU$6)&gt;0),"",IFERROR(1-(AU36/COUNTA($A$9:$A$28)),0)
)</f>
        <v>0</v>
      </c>
      <c r="AV37" s="219"/>
      <c r="AW37" s="218">
        <f>IF(OR(WEEKDAY(AW$6,2)&gt;5,COUNTIF(PARAMETRES!$G:$G,AW$6)&gt;0),"",IFERROR(1-(AW36/COUNTA($A$9:$A$28)),0)
)</f>
        <v>0</v>
      </c>
      <c r="AX37" s="219"/>
      <c r="AY37" s="218">
        <f>IF(OR(WEEKDAY(AY$6,2)&gt;5,COUNTIF(PARAMETRES!$G:$G,AY$6)&gt;0),"",IFERROR(1-(AY36/COUNTA($A$9:$A$28)),0)
)</f>
        <v>0</v>
      </c>
      <c r="AZ37" s="219"/>
      <c r="BA37" s="218">
        <f>IF(OR(WEEKDAY(BA$6,2)&gt;5,COUNTIF(PARAMETRES!$G:$G,BA$6)&gt;0),"",IFERROR(1-(BA36/COUNTA($A$9:$A$28)),0)
)</f>
        <v>0</v>
      </c>
      <c r="BB37" s="219"/>
      <c r="BC37" s="218" t="str">
        <f>IF(OR(WEEKDAY(BC$6,2)&gt;5,COUNTIF(PARAMETRES!$G:$G,BC$6)&gt;0),"",IFERROR(1-(BC36/COUNTA($A$9:$A$28)),0)
)</f>
        <v/>
      </c>
      <c r="BD37" s="219"/>
      <c r="BE37" s="218" t="str">
        <f>IF(OR(WEEKDAY(BE$6,2)&gt;5,COUNTIF(PARAMETRES!$G:$G,BE$6)&gt;0),"",IFERROR(1-(BE36/COUNTA($A$9:$A$28)),0)
)</f>
        <v/>
      </c>
      <c r="BF37" s="219"/>
      <c r="BG37" s="218">
        <f>IF(OR(WEEKDAY(BG$6,2)&gt;5,COUNTIF(PARAMETRES!$G:$G,BG$6)&gt;0),"",IFERROR(1-(BG36/COUNTA($A$9:$A$28)),0)
)</f>
        <v>0</v>
      </c>
      <c r="BH37" s="219"/>
      <c r="BI37" s="218">
        <f>IF(OR(WEEKDAY(BI$6,2)&gt;5,COUNTIF(PARAMETRES!$G:$G,BI$6)&gt;0),"",IFERROR(1-(BI36/COUNTA($A$9:$A$28)),0)
)</f>
        <v>0</v>
      </c>
      <c r="BJ37" s="219"/>
    </row>
    <row r="38" spans="1:62">
      <c r="B38" s="112"/>
    </row>
  </sheetData>
  <sheetProtection algorithmName="SHA-512" hashValue="CSf36gp5aRoC1/O5vywiqp0rmpDa8neK7ae2Dk+UvJv8EisXdPSgiuOlu3gEQlTkJvONXa7ubFPfxhqadOnBvA==" saltValue="Y6M8VsZA4VDAK/I8fuYqPg==" spinCount="100000" sheet="1" scenarios="1" formatColumns="0" selectLockedCells="1"/>
  <mergeCells count="364">
    <mergeCell ref="W4:X4"/>
    <mergeCell ref="Y4:Z4"/>
    <mergeCell ref="AA4:AB4"/>
    <mergeCell ref="AC4:AD4"/>
    <mergeCell ref="A1:BJ1"/>
    <mergeCell ref="C2:BJ2"/>
    <mergeCell ref="C4:D4"/>
    <mergeCell ref="E4:F4"/>
    <mergeCell ref="G4:H4"/>
    <mergeCell ref="I4:J4"/>
    <mergeCell ref="K4:L4"/>
    <mergeCell ref="M4:N4"/>
    <mergeCell ref="O4:P4"/>
    <mergeCell ref="Q4:R4"/>
    <mergeCell ref="BC4:BD4"/>
    <mergeCell ref="BE4:BF4"/>
    <mergeCell ref="BG4:BH4"/>
    <mergeCell ref="BI4:BJ4"/>
    <mergeCell ref="AW4:AX4"/>
    <mergeCell ref="AY4:AZ4"/>
    <mergeCell ref="BA4:BB4"/>
    <mergeCell ref="C5:D5"/>
    <mergeCell ref="E5:F5"/>
    <mergeCell ref="G5:H5"/>
    <mergeCell ref="I5:J5"/>
    <mergeCell ref="K5:L5"/>
    <mergeCell ref="M5:N5"/>
    <mergeCell ref="AQ4:AR4"/>
    <mergeCell ref="AS4:AT4"/>
    <mergeCell ref="AU4:AV4"/>
    <mergeCell ref="AE4:AF4"/>
    <mergeCell ref="AG4:AH4"/>
    <mergeCell ref="AI4:AJ4"/>
    <mergeCell ref="AK4:AL4"/>
    <mergeCell ref="AM4:AN4"/>
    <mergeCell ref="AO4:AP4"/>
    <mergeCell ref="S4:T4"/>
    <mergeCell ref="U4:V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U7:V7"/>
    <mergeCell ref="W7:X7"/>
    <mergeCell ref="Y7:Z7"/>
    <mergeCell ref="AY7:AZ7"/>
    <mergeCell ref="BA7:BB7"/>
    <mergeCell ref="BC7:BD7"/>
    <mergeCell ref="BE7:BF7"/>
    <mergeCell ref="BG7:BH7"/>
    <mergeCell ref="BI7:BJ7"/>
    <mergeCell ref="AM7:AN7"/>
    <mergeCell ref="AO7:AP7"/>
    <mergeCell ref="AQ7:AR7"/>
    <mergeCell ref="AS7:AT7"/>
    <mergeCell ref="AU7:AV7"/>
    <mergeCell ref="AW7:AX7"/>
    <mergeCell ref="AA7:AB7"/>
    <mergeCell ref="C7:D7"/>
    <mergeCell ref="E7:F7"/>
    <mergeCell ref="G7:H7"/>
    <mergeCell ref="I7:J7"/>
    <mergeCell ref="K7:L7"/>
    <mergeCell ref="M7:N7"/>
    <mergeCell ref="I29:J29"/>
    <mergeCell ref="K29:L29"/>
    <mergeCell ref="M29:N29"/>
    <mergeCell ref="C29:D29"/>
    <mergeCell ref="E29:F29"/>
    <mergeCell ref="G29:H29"/>
    <mergeCell ref="AC7:AD7"/>
    <mergeCell ref="AE7:AF7"/>
    <mergeCell ref="AG7:AH7"/>
    <mergeCell ref="AI7:AJ7"/>
    <mergeCell ref="AK7:AL7"/>
    <mergeCell ref="O7:P7"/>
    <mergeCell ref="Q7:R7"/>
    <mergeCell ref="S7:T7"/>
    <mergeCell ref="BE29:BF29"/>
    <mergeCell ref="Q29:R29"/>
    <mergeCell ref="S29:T29"/>
    <mergeCell ref="U29:V29"/>
    <mergeCell ref="W29:X29"/>
    <mergeCell ref="Y29:Z29"/>
    <mergeCell ref="BG29:BH29"/>
    <mergeCell ref="BI29:BJ29"/>
    <mergeCell ref="AM29:AN29"/>
    <mergeCell ref="AO29:AP29"/>
    <mergeCell ref="AQ29:AR29"/>
    <mergeCell ref="AS29:AT29"/>
    <mergeCell ref="AU29:AV29"/>
    <mergeCell ref="AW29:AX29"/>
    <mergeCell ref="C30:D30"/>
    <mergeCell ref="E30:F30"/>
    <mergeCell ref="G30:H30"/>
    <mergeCell ref="I30:J30"/>
    <mergeCell ref="K30:L30"/>
    <mergeCell ref="M30:N30"/>
    <mergeCell ref="AY29:AZ29"/>
    <mergeCell ref="BA29:BB29"/>
    <mergeCell ref="BC29:BD29"/>
    <mergeCell ref="AA29:AB29"/>
    <mergeCell ref="AC29:AD29"/>
    <mergeCell ref="AE29:AF29"/>
    <mergeCell ref="AG29:AH29"/>
    <mergeCell ref="AI29:AJ29"/>
    <mergeCell ref="AK29:AL29"/>
    <mergeCell ref="O29:P29"/>
    <mergeCell ref="AA30:AB30"/>
    <mergeCell ref="AC30:AD30"/>
    <mergeCell ref="AE30:AF30"/>
    <mergeCell ref="AG30:AH30"/>
    <mergeCell ref="AI30:AJ30"/>
    <mergeCell ref="AK30:AL30"/>
    <mergeCell ref="O30:P30"/>
    <mergeCell ref="Q30:R30"/>
    <mergeCell ref="S30:T30"/>
    <mergeCell ref="U30:V30"/>
    <mergeCell ref="W30:X30"/>
    <mergeCell ref="Y30:Z30"/>
    <mergeCell ref="AY30:AZ30"/>
    <mergeCell ref="BA30:BB30"/>
    <mergeCell ref="BC30:BD30"/>
    <mergeCell ref="BE30:BF30"/>
    <mergeCell ref="BG30:BH30"/>
    <mergeCell ref="BI30:BJ30"/>
    <mergeCell ref="AM30:AN30"/>
    <mergeCell ref="AO30:AP30"/>
    <mergeCell ref="AQ30:AR30"/>
    <mergeCell ref="AS30:AT30"/>
    <mergeCell ref="AU30:AV30"/>
    <mergeCell ref="AW30:AX30"/>
    <mergeCell ref="U31:V31"/>
    <mergeCell ref="W31:X31"/>
    <mergeCell ref="Y31:Z31"/>
    <mergeCell ref="C31:D31"/>
    <mergeCell ref="E31:F31"/>
    <mergeCell ref="G31:H31"/>
    <mergeCell ref="I31:J31"/>
    <mergeCell ref="K31:L31"/>
    <mergeCell ref="M31:N31"/>
    <mergeCell ref="I32:J32"/>
    <mergeCell ref="K32:L32"/>
    <mergeCell ref="M32:N32"/>
    <mergeCell ref="AY31:AZ31"/>
    <mergeCell ref="BA31:BB31"/>
    <mergeCell ref="BC31:BD31"/>
    <mergeCell ref="BE31:BF31"/>
    <mergeCell ref="BG31:BH31"/>
    <mergeCell ref="BI31:BJ31"/>
    <mergeCell ref="AM31:AN31"/>
    <mergeCell ref="AO31:AP31"/>
    <mergeCell ref="AQ31:AR31"/>
    <mergeCell ref="AS31:AT31"/>
    <mergeCell ref="AU31:AV31"/>
    <mergeCell ref="AW31:AX31"/>
    <mergeCell ref="AA31:AB31"/>
    <mergeCell ref="AC31:AD31"/>
    <mergeCell ref="AE31:AF31"/>
    <mergeCell ref="AG31:AH31"/>
    <mergeCell ref="AI31:AJ31"/>
    <mergeCell ref="AK31:AL31"/>
    <mergeCell ref="O31:P31"/>
    <mergeCell ref="Q31:R31"/>
    <mergeCell ref="S31:T31"/>
    <mergeCell ref="BE32:BF32"/>
    <mergeCell ref="BG32:BH32"/>
    <mergeCell ref="BI32:BJ32"/>
    <mergeCell ref="AM32:AN32"/>
    <mergeCell ref="AO32:AP32"/>
    <mergeCell ref="AQ32:AR32"/>
    <mergeCell ref="AS32:AT32"/>
    <mergeCell ref="AU32:AV32"/>
    <mergeCell ref="AW32:AX32"/>
    <mergeCell ref="C33:D33"/>
    <mergeCell ref="E33:F33"/>
    <mergeCell ref="G33:H33"/>
    <mergeCell ref="I33:J33"/>
    <mergeCell ref="K33:L33"/>
    <mergeCell ref="M33:N33"/>
    <mergeCell ref="AY32:AZ32"/>
    <mergeCell ref="BA32:BB32"/>
    <mergeCell ref="BC32:BD32"/>
    <mergeCell ref="AA32:AB32"/>
    <mergeCell ref="AC32:AD32"/>
    <mergeCell ref="AE32:AF32"/>
    <mergeCell ref="AG32:AH32"/>
    <mergeCell ref="AI32:AJ32"/>
    <mergeCell ref="AK32:AL32"/>
    <mergeCell ref="O32:P32"/>
    <mergeCell ref="Q32:R32"/>
    <mergeCell ref="S32:T32"/>
    <mergeCell ref="U32:V32"/>
    <mergeCell ref="W32:X32"/>
    <mergeCell ref="Y32:Z32"/>
    <mergeCell ref="C32:D32"/>
    <mergeCell ref="E32:F32"/>
    <mergeCell ref="G32:H32"/>
    <mergeCell ref="AA33:AB33"/>
    <mergeCell ref="AC33:AD33"/>
    <mergeCell ref="AE33:AF33"/>
    <mergeCell ref="AG33:AH33"/>
    <mergeCell ref="AI33:AJ33"/>
    <mergeCell ref="AK33:AL33"/>
    <mergeCell ref="O33:P33"/>
    <mergeCell ref="Q33:R33"/>
    <mergeCell ref="S33:T33"/>
    <mergeCell ref="U33:V33"/>
    <mergeCell ref="W33:X33"/>
    <mergeCell ref="Y33:Z33"/>
    <mergeCell ref="AY33:AZ33"/>
    <mergeCell ref="BA33:BB33"/>
    <mergeCell ref="BC33:BD33"/>
    <mergeCell ref="BE33:BF33"/>
    <mergeCell ref="BG33:BH33"/>
    <mergeCell ref="BI33:BJ33"/>
    <mergeCell ref="AM33:AN33"/>
    <mergeCell ref="AO33:AP33"/>
    <mergeCell ref="AQ33:AR33"/>
    <mergeCell ref="AS33:AT33"/>
    <mergeCell ref="AU33:AV33"/>
    <mergeCell ref="AW33:AX33"/>
    <mergeCell ref="U34:V34"/>
    <mergeCell ref="W34:X34"/>
    <mergeCell ref="Y34:Z34"/>
    <mergeCell ref="C34:D34"/>
    <mergeCell ref="E34:F34"/>
    <mergeCell ref="G34:H34"/>
    <mergeCell ref="I34:J34"/>
    <mergeCell ref="K34:L34"/>
    <mergeCell ref="M34:N34"/>
    <mergeCell ref="I35:J35"/>
    <mergeCell ref="K35:L35"/>
    <mergeCell ref="M35:N35"/>
    <mergeCell ref="AY34:AZ34"/>
    <mergeCell ref="BA34:BB34"/>
    <mergeCell ref="BC34:BD34"/>
    <mergeCell ref="BE34:BF34"/>
    <mergeCell ref="BG34:BH34"/>
    <mergeCell ref="BI34:BJ34"/>
    <mergeCell ref="AM34:AN34"/>
    <mergeCell ref="AO34:AP34"/>
    <mergeCell ref="AQ34:AR34"/>
    <mergeCell ref="AS34:AT34"/>
    <mergeCell ref="AU34:AV34"/>
    <mergeCell ref="AW34:AX34"/>
    <mergeCell ref="AA34:AB34"/>
    <mergeCell ref="AC34:AD34"/>
    <mergeCell ref="AE34:AF34"/>
    <mergeCell ref="AG34:AH34"/>
    <mergeCell ref="AI34:AJ34"/>
    <mergeCell ref="AK34:AL34"/>
    <mergeCell ref="O34:P34"/>
    <mergeCell ref="Q34:R34"/>
    <mergeCell ref="S34:T34"/>
    <mergeCell ref="BE35:BF35"/>
    <mergeCell ref="BG35:BH35"/>
    <mergeCell ref="BI35:BJ35"/>
    <mergeCell ref="AM35:AN35"/>
    <mergeCell ref="AO35:AP35"/>
    <mergeCell ref="AQ35:AR35"/>
    <mergeCell ref="AS35:AT35"/>
    <mergeCell ref="AU35:AV35"/>
    <mergeCell ref="AW35:AX35"/>
    <mergeCell ref="A36:B36"/>
    <mergeCell ref="C36:D36"/>
    <mergeCell ref="E36:F36"/>
    <mergeCell ref="G36:H36"/>
    <mergeCell ref="I36:J36"/>
    <mergeCell ref="K36:L36"/>
    <mergeCell ref="AY35:AZ35"/>
    <mergeCell ref="BA35:BB35"/>
    <mergeCell ref="BC35:BD35"/>
    <mergeCell ref="AA35:AB35"/>
    <mergeCell ref="AC35:AD35"/>
    <mergeCell ref="AE35:AF35"/>
    <mergeCell ref="AG35:AH35"/>
    <mergeCell ref="AI35:AJ35"/>
    <mergeCell ref="AK35:AL35"/>
    <mergeCell ref="O35:P35"/>
    <mergeCell ref="Q35:R35"/>
    <mergeCell ref="S35:T35"/>
    <mergeCell ref="U35:V35"/>
    <mergeCell ref="W35:X35"/>
    <mergeCell ref="Y35:Z35"/>
    <mergeCell ref="C35:D35"/>
    <mergeCell ref="E35:F35"/>
    <mergeCell ref="G35:H35"/>
    <mergeCell ref="AC36:AD36"/>
    <mergeCell ref="AE36:AF36"/>
    <mergeCell ref="AG36:AH36"/>
    <mergeCell ref="AI36:AJ36"/>
    <mergeCell ref="M36:N36"/>
    <mergeCell ref="O36:P36"/>
    <mergeCell ref="Q36:R36"/>
    <mergeCell ref="S36:T36"/>
    <mergeCell ref="U36:V36"/>
    <mergeCell ref="W36:X36"/>
    <mergeCell ref="BI36:BJ36"/>
    <mergeCell ref="A37:B37"/>
    <mergeCell ref="C37:D37"/>
    <mergeCell ref="E37:F37"/>
    <mergeCell ref="G37:H37"/>
    <mergeCell ref="I37:J37"/>
    <mergeCell ref="K37:L37"/>
    <mergeCell ref="M37:N37"/>
    <mergeCell ref="O37:P37"/>
    <mergeCell ref="Q37:R37"/>
    <mergeCell ref="AW36:AX36"/>
    <mergeCell ref="AY36:AZ36"/>
    <mergeCell ref="BA36:BB36"/>
    <mergeCell ref="BC36:BD36"/>
    <mergeCell ref="BE36:BF36"/>
    <mergeCell ref="BG36:BH36"/>
    <mergeCell ref="AK36:AL36"/>
    <mergeCell ref="AM36:AN36"/>
    <mergeCell ref="AO36:AP36"/>
    <mergeCell ref="AQ36:AR36"/>
    <mergeCell ref="AS36:AT36"/>
    <mergeCell ref="AU36:AV36"/>
    <mergeCell ref="Y36:Z36"/>
    <mergeCell ref="AA36:AB36"/>
    <mergeCell ref="AE37:AF37"/>
    <mergeCell ref="AG37:AH37"/>
    <mergeCell ref="AI37:AJ37"/>
    <mergeCell ref="AK37:AL37"/>
    <mergeCell ref="AM37:AN37"/>
    <mergeCell ref="AO37:AP37"/>
    <mergeCell ref="S37:T37"/>
    <mergeCell ref="U37:V37"/>
    <mergeCell ref="W37:X37"/>
    <mergeCell ref="Y37:Z37"/>
    <mergeCell ref="AA37:AB37"/>
    <mergeCell ref="AC37:AD37"/>
    <mergeCell ref="BC37:BD37"/>
    <mergeCell ref="BE37:BF37"/>
    <mergeCell ref="BG37:BH37"/>
    <mergeCell ref="BI37:BJ37"/>
    <mergeCell ref="AQ37:AR37"/>
    <mergeCell ref="AS37:AT37"/>
    <mergeCell ref="AU37:AV37"/>
    <mergeCell ref="AW37:AX37"/>
    <mergeCell ref="AY37:AZ37"/>
    <mergeCell ref="BA37:BB37"/>
  </mergeCells>
  <conditionalFormatting sqref="C4:BJ4">
    <cfRule type="expression" dxfId="70" priority="163">
      <formula>C$4&lt;&gt;""</formula>
    </cfRule>
  </conditionalFormatting>
  <conditionalFormatting sqref="C9:BJ28">
    <cfRule type="expression" dxfId="69" priority="154">
      <formula>$A9=""</formula>
    </cfRule>
    <cfRule type="cellIs" dxfId="68" priority="156" operator="equal">
      <formula>$B$29</formula>
    </cfRule>
    <cfRule type="cellIs" dxfId="67" priority="157" operator="equal">
      <formula>$B$30</formula>
    </cfRule>
    <cfRule type="cellIs" dxfId="66" priority="158" operator="equal">
      <formula>$B$31</formula>
    </cfRule>
    <cfRule type="cellIs" dxfId="65" priority="159" operator="equal">
      <formula>$B$32</formula>
    </cfRule>
    <cfRule type="cellIs" dxfId="64" priority="160" operator="equal">
      <formula>$B$33</formula>
    </cfRule>
    <cfRule type="cellIs" dxfId="63" priority="161" operator="equal">
      <formula>$B$34</formula>
    </cfRule>
    <cfRule type="cellIs" dxfId="62" priority="162"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55" id="{DD4DC616-9AE5-4E92-8ACF-FE4A1EB58D49}">
            <xm:f>OR(WEEKDAY(C$6,2)&gt;5,COUNTIF(PARAMETRES!$G$3:$G$27,C$6)&gt;0)</xm:f>
            <x14:dxf>
              <fill>
                <patternFill>
                  <bgColor theme="4" tint="0.79998168889431442"/>
                </patternFill>
              </fill>
            </x14:dxf>
          </x14:cfRule>
          <xm:sqref>C5:BJ28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C9:BJ28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BL38"/>
  <sheetViews>
    <sheetView showGridLines="0" zoomScale="85" zoomScaleNormal="85" workbookViewId="0">
      <pane xSplit="2" ySplit="8" topLeftCell="C9" activePane="bottomRight" state="frozen"/>
      <selection pane="topRight" activeCell="C1" sqref="C1"/>
      <selection pane="bottomLeft" activeCell="A9" sqref="A9"/>
      <selection pane="bottomRight" activeCell="B2" sqref="B2"/>
    </sheetView>
  </sheetViews>
  <sheetFormatPr baseColWidth="10" defaultRowHeight="14.4"/>
  <cols>
    <col min="1" max="1" width="20.109375" style="75" bestFit="1" customWidth="1"/>
    <col min="2" max="2" width="13.88671875" style="75" customWidth="1"/>
    <col min="3" max="64" width="4.33203125" style="75" customWidth="1"/>
    <col min="65" max="16384" width="11.5546875" style="75"/>
  </cols>
  <sheetData>
    <row r="1" spans="1:64" ht="31.2" customHeight="1">
      <c r="A1" s="214" t="str">
        <f>"PLANNING ABSENCES JUILLET "&amp;PARAMETRES!D2</f>
        <v>PLANNING ABSENCES JUILLET 2026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64" s="77" customFormat="1" ht="18" customHeight="1">
      <c r="A2" s="76" t="s">
        <v>0</v>
      </c>
      <c r="B2" s="31" t="s">
        <v>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row>
    <row r="3" spans="1:64">
      <c r="C3" s="78"/>
      <c r="D3" s="78"/>
      <c r="E3" s="79"/>
      <c r="G3" s="79"/>
      <c r="H3" s="79"/>
      <c r="I3" s="79"/>
      <c r="J3" s="79"/>
      <c r="K3" s="79"/>
      <c r="L3" s="79"/>
      <c r="M3" s="79"/>
      <c r="N3" s="79"/>
      <c r="O3" s="79"/>
      <c r="P3" s="79"/>
      <c r="Q3" s="79"/>
      <c r="U3" s="80"/>
    </row>
    <row r="4" spans="1:64" s="81" customFormat="1">
      <c r="B4" s="82" t="s">
        <v>28</v>
      </c>
      <c r="C4" s="215">
        <f>_xlfn.ISOWEEKNUM(DATE(PARAMETRES!$D$2,7,C5))</f>
        <v>27</v>
      </c>
      <c r="D4" s="216"/>
      <c r="E4" s="216" t="str">
        <f>IF(WEEKDAY(DATE(PARAMETRES!$D$2,7,E5),2)=1,_xlfn.ISOWEEKNUM(DATE(PARAMETRES!$D$2,7,E5)),"")</f>
        <v/>
      </c>
      <c r="F4" s="216"/>
      <c r="G4" s="216" t="str">
        <f>IF(WEEKDAY(DATE(PARAMETRES!$D$2,7,G5),2)=1,_xlfn.ISOWEEKNUM(DATE(PARAMETRES!$D$2,7,G5)),"")</f>
        <v/>
      </c>
      <c r="H4" s="216"/>
      <c r="I4" s="216" t="str">
        <f>IF(WEEKDAY(DATE(PARAMETRES!$D$2,7,I5),2)=1,_xlfn.ISOWEEKNUM(DATE(PARAMETRES!$D$2,7,I5)),"")</f>
        <v/>
      </c>
      <c r="J4" s="216"/>
      <c r="K4" s="216" t="str">
        <f>IF(WEEKDAY(DATE(PARAMETRES!$D$2,7,K5),2)=1,_xlfn.ISOWEEKNUM(DATE(PARAMETRES!$D$2,7,K5)),"")</f>
        <v/>
      </c>
      <c r="L4" s="216"/>
      <c r="M4" s="216">
        <f>IF(WEEKDAY(DATE(PARAMETRES!$D$2,7,M5),2)=1,_xlfn.ISOWEEKNUM(DATE(PARAMETRES!$D$2,7,M5)),"")</f>
        <v>28</v>
      </c>
      <c r="N4" s="216"/>
      <c r="O4" s="216" t="str">
        <f>IF(WEEKDAY(DATE(PARAMETRES!$D$2,7,O5),2)=1,_xlfn.ISOWEEKNUM(DATE(PARAMETRES!$D$2,7,O5)),"")</f>
        <v/>
      </c>
      <c r="P4" s="216"/>
      <c r="Q4" s="216" t="str">
        <f>IF(WEEKDAY(DATE(PARAMETRES!$D$2,7,Q5),2)=1,_xlfn.ISOWEEKNUM(DATE(PARAMETRES!$D$2,7,Q5)),"")</f>
        <v/>
      </c>
      <c r="R4" s="216"/>
      <c r="S4" s="216" t="str">
        <f>IF(WEEKDAY(DATE(PARAMETRES!$D$2,7,S5),2)=1,_xlfn.ISOWEEKNUM(DATE(PARAMETRES!$D$2,7,S5)),"")</f>
        <v/>
      </c>
      <c r="T4" s="216"/>
      <c r="U4" s="216" t="str">
        <f>IF(WEEKDAY(DATE(PARAMETRES!$D$2,7,U5),2)=1,_xlfn.ISOWEEKNUM(DATE(PARAMETRES!$D$2,7,U5)),"")</f>
        <v/>
      </c>
      <c r="V4" s="216"/>
      <c r="W4" s="216" t="str">
        <f>IF(WEEKDAY(DATE(PARAMETRES!$D$2,7,W5),2)=1,_xlfn.ISOWEEKNUM(DATE(PARAMETRES!$D$2,7,W5)),"")</f>
        <v/>
      </c>
      <c r="X4" s="216"/>
      <c r="Y4" s="216" t="str">
        <f>IF(WEEKDAY(DATE(PARAMETRES!$D$2,7,Y5),2)=1,_xlfn.ISOWEEKNUM(DATE(PARAMETRES!$D$2,7,Y5)),"")</f>
        <v/>
      </c>
      <c r="Z4" s="216"/>
      <c r="AA4" s="216">
        <f>IF(WEEKDAY(DATE(PARAMETRES!$D$2,7,AA5),2)=1,_xlfn.ISOWEEKNUM(DATE(PARAMETRES!$D$2,7,AA5)),"")</f>
        <v>29</v>
      </c>
      <c r="AB4" s="216"/>
      <c r="AC4" s="216" t="str">
        <f>IF(WEEKDAY(DATE(PARAMETRES!$D$2,7,AC5),2)=1,_xlfn.ISOWEEKNUM(DATE(PARAMETRES!$D$2,7,AC5)),"")</f>
        <v/>
      </c>
      <c r="AD4" s="216"/>
      <c r="AE4" s="216" t="str">
        <f>IF(WEEKDAY(DATE(PARAMETRES!$D$2,7,AE5),2)=1,_xlfn.ISOWEEKNUM(DATE(PARAMETRES!$D$2,7,AE5)),"")</f>
        <v/>
      </c>
      <c r="AF4" s="216"/>
      <c r="AG4" s="216" t="str">
        <f>IF(WEEKDAY(DATE(PARAMETRES!$D$2,7,AG5),2)=1,_xlfn.ISOWEEKNUM(DATE(PARAMETRES!$D$2,7,AG5)),"")</f>
        <v/>
      </c>
      <c r="AH4" s="216"/>
      <c r="AI4" s="216" t="str">
        <f>IF(WEEKDAY(DATE(PARAMETRES!$D$2,7,AI5),2)=1,_xlfn.ISOWEEKNUM(DATE(PARAMETRES!$D$2,7,AI5)),"")</f>
        <v/>
      </c>
      <c r="AJ4" s="216"/>
      <c r="AK4" s="216" t="str">
        <f>IF(WEEKDAY(DATE(PARAMETRES!$D$2,7,AK5),2)=1,_xlfn.ISOWEEKNUM(DATE(PARAMETRES!$D$2,7,AK5)),"")</f>
        <v/>
      </c>
      <c r="AL4" s="216"/>
      <c r="AM4" s="216" t="str">
        <f>IF(WEEKDAY(DATE(PARAMETRES!$D$2,7,AM5),2)=1,_xlfn.ISOWEEKNUM(DATE(PARAMETRES!$D$2,7,AM5)),"")</f>
        <v/>
      </c>
      <c r="AN4" s="216"/>
      <c r="AO4" s="216">
        <f>IF(WEEKDAY(DATE(PARAMETRES!$D$2,7,AO5),2)=1,_xlfn.ISOWEEKNUM(DATE(PARAMETRES!$D$2,7,AO5)),"")</f>
        <v>30</v>
      </c>
      <c r="AP4" s="216"/>
      <c r="AQ4" s="216" t="str">
        <f>IF(WEEKDAY(DATE(PARAMETRES!$D$2,7,AQ5),2)=1,_xlfn.ISOWEEKNUM(DATE(PARAMETRES!$D$2,7,AQ5)),"")</f>
        <v/>
      </c>
      <c r="AR4" s="216"/>
      <c r="AS4" s="216" t="str">
        <f>IF(WEEKDAY(DATE(PARAMETRES!$D$2,7,AS5),2)=1,_xlfn.ISOWEEKNUM(DATE(PARAMETRES!$D$2,7,AS5)),"")</f>
        <v/>
      </c>
      <c r="AT4" s="216"/>
      <c r="AU4" s="216" t="str">
        <f>IF(WEEKDAY(DATE(PARAMETRES!$D$2,7,AU5),2)=1,_xlfn.ISOWEEKNUM(DATE(PARAMETRES!$D$2,7,AU5)),"")</f>
        <v/>
      </c>
      <c r="AV4" s="216"/>
      <c r="AW4" s="216" t="str">
        <f>IF(WEEKDAY(DATE(PARAMETRES!$D$2,7,AW5),2)=1,_xlfn.ISOWEEKNUM(DATE(PARAMETRES!$D$2,7,AW5)),"")</f>
        <v/>
      </c>
      <c r="AX4" s="216"/>
      <c r="AY4" s="216" t="str">
        <f>IF(WEEKDAY(DATE(PARAMETRES!$D$2,7,AY5),2)=1,_xlfn.ISOWEEKNUM(DATE(PARAMETRES!$D$2,7,AY5)),"")</f>
        <v/>
      </c>
      <c r="AZ4" s="216"/>
      <c r="BA4" s="216" t="str">
        <f>IF(WEEKDAY(DATE(PARAMETRES!$D$2,7,BA5),2)=1,_xlfn.ISOWEEKNUM(DATE(PARAMETRES!$D$2,7,BA5)),"")</f>
        <v/>
      </c>
      <c r="BB4" s="216"/>
      <c r="BC4" s="216">
        <f>IF(WEEKDAY(DATE(PARAMETRES!$D$2,7,BC5),2)=1,_xlfn.ISOWEEKNUM(DATE(PARAMETRES!$D$2,7,BC5)),"")</f>
        <v>31</v>
      </c>
      <c r="BD4" s="216"/>
      <c r="BE4" s="216" t="str">
        <f>IF(WEEKDAY(DATE(PARAMETRES!$D$2,7,BE5),2)=1,_xlfn.ISOWEEKNUM(DATE(PARAMETRES!$D$2,7,BE5)),"")</f>
        <v/>
      </c>
      <c r="BF4" s="216"/>
      <c r="BG4" s="216" t="str">
        <f>IF(WEEKDAY(DATE(PARAMETRES!$D$2,7,BG5),2)=1,_xlfn.ISOWEEKNUM(DATE(PARAMETRES!$D$2,7,BG5)),"")</f>
        <v/>
      </c>
      <c r="BH4" s="216"/>
      <c r="BI4" s="216" t="str">
        <f>IF(WEEKDAY(DATE(PARAMETRES!$D$2,7,BI5),2)=1,_xlfn.ISOWEEKNUM(DATE(PARAMETRES!$D$2,7,BI5)),"")</f>
        <v/>
      </c>
      <c r="BJ4" s="216"/>
      <c r="BK4" s="217" t="str">
        <f>IF(WEEKDAY(DATE(PARAMETRES!$D$2,7,BK5),2)=1,_xlfn.ISOWEEKNUM(DATE(PARAMETRES!$D$2,7,BK5)),"")</f>
        <v/>
      </c>
      <c r="BL4" s="220"/>
    </row>
    <row r="5" spans="1:64" s="83" customFormat="1">
      <c r="B5" s="84" t="s">
        <v>2</v>
      </c>
      <c r="C5" s="201">
        <v>1</v>
      </c>
      <c r="D5" s="202"/>
      <c r="E5" s="201">
        <f>C5+1</f>
        <v>2</v>
      </c>
      <c r="F5" s="202"/>
      <c r="G5" s="201">
        <f>E5+1</f>
        <v>3</v>
      </c>
      <c r="H5" s="202"/>
      <c r="I5" s="201">
        <f>G5+1</f>
        <v>4</v>
      </c>
      <c r="J5" s="202"/>
      <c r="K5" s="201">
        <f>I5+1</f>
        <v>5</v>
      </c>
      <c r="L5" s="202"/>
      <c r="M5" s="201">
        <f>K5+1</f>
        <v>6</v>
      </c>
      <c r="N5" s="204"/>
      <c r="O5" s="201">
        <f>M5+1</f>
        <v>7</v>
      </c>
      <c r="P5" s="202"/>
      <c r="Q5" s="201">
        <f>O5+1</f>
        <v>8</v>
      </c>
      <c r="R5" s="202"/>
      <c r="S5" s="201">
        <f>Q5+1</f>
        <v>9</v>
      </c>
      <c r="T5" s="202"/>
      <c r="U5" s="201">
        <f>S5+1</f>
        <v>10</v>
      </c>
      <c r="V5" s="202"/>
      <c r="W5" s="198">
        <f>U5+1</f>
        <v>11</v>
      </c>
      <c r="X5" s="199"/>
      <c r="Y5" s="203">
        <f>W5+1</f>
        <v>12</v>
      </c>
      <c r="Z5" s="199"/>
      <c r="AA5" s="198">
        <f>Y5+1</f>
        <v>13</v>
      </c>
      <c r="AB5" s="199"/>
      <c r="AC5" s="198">
        <f>AA5+1</f>
        <v>14</v>
      </c>
      <c r="AD5" s="205"/>
      <c r="AE5" s="198">
        <f>AC5+1</f>
        <v>15</v>
      </c>
      <c r="AF5" s="199"/>
      <c r="AG5" s="198">
        <f>AE5+1</f>
        <v>16</v>
      </c>
      <c r="AH5" s="199"/>
      <c r="AI5" s="198">
        <f>AG5+1</f>
        <v>17</v>
      </c>
      <c r="AJ5" s="199"/>
      <c r="AK5" s="198">
        <f>AI5+1</f>
        <v>18</v>
      </c>
      <c r="AL5" s="199"/>
      <c r="AM5" s="198">
        <f>AK5+1</f>
        <v>19</v>
      </c>
      <c r="AN5" s="199"/>
      <c r="AO5" s="198">
        <f>AM5+1</f>
        <v>20</v>
      </c>
      <c r="AP5" s="205"/>
      <c r="AQ5" s="198">
        <f>AO5+1</f>
        <v>21</v>
      </c>
      <c r="AR5" s="199"/>
      <c r="AS5" s="198">
        <f>AQ5+1</f>
        <v>22</v>
      </c>
      <c r="AT5" s="199"/>
      <c r="AU5" s="198">
        <f>AS5+1</f>
        <v>23</v>
      </c>
      <c r="AV5" s="199"/>
      <c r="AW5" s="198">
        <f>AU5+1</f>
        <v>24</v>
      </c>
      <c r="AX5" s="199"/>
      <c r="AY5" s="198">
        <f>AW5+1</f>
        <v>25</v>
      </c>
      <c r="AZ5" s="205"/>
      <c r="BA5" s="198">
        <f>AY5+1</f>
        <v>26</v>
      </c>
      <c r="BB5" s="199"/>
      <c r="BC5" s="198">
        <f>BA5+1</f>
        <v>27</v>
      </c>
      <c r="BD5" s="199"/>
      <c r="BE5" s="198">
        <f>BC5+1</f>
        <v>28</v>
      </c>
      <c r="BF5" s="199"/>
      <c r="BG5" s="198">
        <f>BE5+1</f>
        <v>29</v>
      </c>
      <c r="BH5" s="199"/>
      <c r="BI5" s="198">
        <f>BG5+1</f>
        <v>30</v>
      </c>
      <c r="BJ5" s="199"/>
      <c r="BK5" s="198">
        <f>BI5+1</f>
        <v>31</v>
      </c>
      <c r="BL5" s="199"/>
    </row>
    <row r="6" spans="1:64" s="83" customFormat="1" hidden="1">
      <c r="B6" s="85"/>
      <c r="C6" s="86">
        <f>DATE(PARAMETRES!$D$2,7,C5)</f>
        <v>46204</v>
      </c>
      <c r="D6" s="86">
        <f>DATE(PARAMETRES!$D$2,7,C5)</f>
        <v>46204</v>
      </c>
      <c r="E6" s="86">
        <f>DATE(PARAMETRES!$D$2,7,E5)</f>
        <v>46205</v>
      </c>
      <c r="F6" s="87">
        <f>DATE(PARAMETRES!$D$2,7,E5)</f>
        <v>46205</v>
      </c>
      <c r="G6" s="86">
        <f>DATE(PARAMETRES!$D$2,7,G5)</f>
        <v>46206</v>
      </c>
      <c r="H6" s="86">
        <f>DATE(PARAMETRES!$D$2,7,G5)</f>
        <v>46206</v>
      </c>
      <c r="I6" s="86">
        <f>DATE(PARAMETRES!$D$2,7,I5)</f>
        <v>46207</v>
      </c>
      <c r="J6" s="87">
        <f>DATE(PARAMETRES!$D$2,7,I5)</f>
        <v>46207</v>
      </c>
      <c r="K6" s="86">
        <f>DATE(PARAMETRES!$D$2,7,K5)</f>
        <v>46208</v>
      </c>
      <c r="L6" s="86">
        <f>DATE(PARAMETRES!$D$2,7,K5)</f>
        <v>46208</v>
      </c>
      <c r="M6" s="86">
        <f>DATE(PARAMETRES!$D$2,7,M5)</f>
        <v>46209</v>
      </c>
      <c r="N6" s="87">
        <f>DATE(PARAMETRES!$D$2,7,M5)</f>
        <v>46209</v>
      </c>
      <c r="O6" s="86">
        <f>DATE(PARAMETRES!$D$2,7,O5)</f>
        <v>46210</v>
      </c>
      <c r="P6" s="86">
        <f>DATE(PARAMETRES!$D$2,7,O5)</f>
        <v>46210</v>
      </c>
      <c r="Q6" s="86">
        <f>DATE(PARAMETRES!$D$2,7,Q5)</f>
        <v>46211</v>
      </c>
      <c r="R6" s="87">
        <f>DATE(PARAMETRES!$D$2,7,Q5)</f>
        <v>46211</v>
      </c>
      <c r="S6" s="86">
        <f>DATE(PARAMETRES!$D$2,7,S5)</f>
        <v>46212</v>
      </c>
      <c r="T6" s="86">
        <f>DATE(PARAMETRES!$D$2,7,S5)</f>
        <v>46212</v>
      </c>
      <c r="U6" s="86">
        <f>DATE(PARAMETRES!$D$2,7,U5)</f>
        <v>46213</v>
      </c>
      <c r="V6" s="87">
        <f>DATE(PARAMETRES!$D$2,7,U5)</f>
        <v>46213</v>
      </c>
      <c r="W6" s="86">
        <f>DATE(PARAMETRES!$D$2,7,W5)</f>
        <v>46214</v>
      </c>
      <c r="X6" s="86">
        <f>DATE(PARAMETRES!$D$2,7,W5)</f>
        <v>46214</v>
      </c>
      <c r="Y6" s="86">
        <f>DATE(PARAMETRES!$D$2,7,Y5)</f>
        <v>46215</v>
      </c>
      <c r="Z6" s="87">
        <f>DATE(PARAMETRES!$D$2,7,Y5)</f>
        <v>46215</v>
      </c>
      <c r="AA6" s="86">
        <f>DATE(PARAMETRES!$D$2,7,AA5)</f>
        <v>46216</v>
      </c>
      <c r="AB6" s="86">
        <f>DATE(PARAMETRES!$D$2,7,AA5)</f>
        <v>46216</v>
      </c>
      <c r="AC6" s="86">
        <f>DATE(PARAMETRES!$D$2,7,AC5)</f>
        <v>46217</v>
      </c>
      <c r="AD6" s="87">
        <f>DATE(PARAMETRES!$D$2,7,AC5)</f>
        <v>46217</v>
      </c>
      <c r="AE6" s="86">
        <f>DATE(PARAMETRES!$D$2,7,AE5)</f>
        <v>46218</v>
      </c>
      <c r="AF6" s="86">
        <f>DATE(PARAMETRES!$D$2,7,AE5)</f>
        <v>46218</v>
      </c>
      <c r="AG6" s="86">
        <f>DATE(PARAMETRES!$D$2,7,AG5)</f>
        <v>46219</v>
      </c>
      <c r="AH6" s="87">
        <f>DATE(PARAMETRES!$D$2,7,AG5)</f>
        <v>46219</v>
      </c>
      <c r="AI6" s="86">
        <f>DATE(PARAMETRES!$D$2,7,AI5)</f>
        <v>46220</v>
      </c>
      <c r="AJ6" s="86">
        <f>DATE(PARAMETRES!$D$2,7,AI5)</f>
        <v>46220</v>
      </c>
      <c r="AK6" s="86">
        <f>DATE(PARAMETRES!$D$2,7,AK5)</f>
        <v>46221</v>
      </c>
      <c r="AL6" s="87">
        <f>DATE(PARAMETRES!$D$2,7,AK5)</f>
        <v>46221</v>
      </c>
      <c r="AM6" s="86">
        <f>DATE(PARAMETRES!$D$2,7,AM5)</f>
        <v>46222</v>
      </c>
      <c r="AN6" s="86">
        <f>DATE(PARAMETRES!$D$2,7,AM5)</f>
        <v>46222</v>
      </c>
      <c r="AO6" s="86">
        <f>DATE(PARAMETRES!$D$2,7,AO5)</f>
        <v>46223</v>
      </c>
      <c r="AP6" s="87">
        <f>DATE(PARAMETRES!$D$2,7,AO5)</f>
        <v>46223</v>
      </c>
      <c r="AQ6" s="86">
        <f>DATE(PARAMETRES!$D$2,7,AQ5)</f>
        <v>46224</v>
      </c>
      <c r="AR6" s="86">
        <f>DATE(PARAMETRES!$D$2,7,AQ5)</f>
        <v>46224</v>
      </c>
      <c r="AS6" s="86">
        <f>DATE(PARAMETRES!$D$2,7,AS5)</f>
        <v>46225</v>
      </c>
      <c r="AT6" s="87">
        <f>DATE(PARAMETRES!$D$2,7,AS5)</f>
        <v>46225</v>
      </c>
      <c r="AU6" s="86">
        <f>DATE(PARAMETRES!$D$2,7,AU5)</f>
        <v>46226</v>
      </c>
      <c r="AV6" s="86">
        <f>DATE(PARAMETRES!$D$2,7,AU5)</f>
        <v>46226</v>
      </c>
      <c r="AW6" s="86">
        <f>DATE(PARAMETRES!$D$2,7,AW5)</f>
        <v>46227</v>
      </c>
      <c r="AX6" s="87">
        <f>DATE(PARAMETRES!$D$2,7,AW5)</f>
        <v>46227</v>
      </c>
      <c r="AY6" s="86">
        <f>DATE(PARAMETRES!$D$2,7,AY5)</f>
        <v>46228</v>
      </c>
      <c r="AZ6" s="86">
        <f>DATE(PARAMETRES!$D$2,7,AY5)</f>
        <v>46228</v>
      </c>
      <c r="BA6" s="86">
        <f>DATE(PARAMETRES!$D$2,7,BA5)</f>
        <v>46229</v>
      </c>
      <c r="BB6" s="87">
        <f>DATE(PARAMETRES!$D$2,7,BA5)</f>
        <v>46229</v>
      </c>
      <c r="BC6" s="86">
        <f>DATE(PARAMETRES!$D$2,7,BC5)</f>
        <v>46230</v>
      </c>
      <c r="BD6" s="86">
        <f>DATE(PARAMETRES!$D$2,7,BC5)</f>
        <v>46230</v>
      </c>
      <c r="BE6" s="86">
        <f>DATE(PARAMETRES!$D$2,7,BE5)</f>
        <v>46231</v>
      </c>
      <c r="BF6" s="87">
        <f>DATE(PARAMETRES!$D$2,7,BE5)</f>
        <v>46231</v>
      </c>
      <c r="BG6" s="86">
        <f>DATE(PARAMETRES!$D$2,7,BG5)</f>
        <v>46232</v>
      </c>
      <c r="BH6" s="86">
        <f>DATE(PARAMETRES!$D$2,7,BG5)</f>
        <v>46232</v>
      </c>
      <c r="BI6" s="86">
        <f>DATE(PARAMETRES!$D$2,7,BI5)</f>
        <v>46233</v>
      </c>
      <c r="BJ6" s="87">
        <f>DATE(PARAMETRES!$D$2,7,BI5)</f>
        <v>46233</v>
      </c>
      <c r="BK6" s="86">
        <f>DATE(PARAMETRES!$D$2,7,BK5)</f>
        <v>46234</v>
      </c>
      <c r="BL6" s="86">
        <f>DATE(PARAMETRES!$D$2,7,BK5)</f>
        <v>46234</v>
      </c>
    </row>
    <row r="7" spans="1:64">
      <c r="C7" s="194" t="str">
        <f>TEXT(DATE(PARAMETRES!$D$2,7,C5),"jjj")</f>
        <v>mer</v>
      </c>
      <c r="D7" s="195"/>
      <c r="E7" s="194" t="str">
        <f>TEXT(DATE(PARAMETRES!$D$2,7,E5),"jjj")</f>
        <v>jeu</v>
      </c>
      <c r="F7" s="195"/>
      <c r="G7" s="194" t="str">
        <f>TEXT(DATE(PARAMETRES!$D$2,7,G5),"jjj")</f>
        <v>ven</v>
      </c>
      <c r="H7" s="195"/>
      <c r="I7" s="194" t="str">
        <f>TEXT(DATE(PARAMETRES!$D$2,7,I5),"jjj")</f>
        <v>sam</v>
      </c>
      <c r="J7" s="195"/>
      <c r="K7" s="194" t="str">
        <f>TEXT(DATE(PARAMETRES!$D$2,7,K5),"jjj")</f>
        <v>dim</v>
      </c>
      <c r="L7" s="195"/>
      <c r="M7" s="194" t="str">
        <f>TEXT(DATE(PARAMETRES!$D$2,7,M5),"jjj")</f>
        <v>lun</v>
      </c>
      <c r="N7" s="195"/>
      <c r="O7" s="194" t="str">
        <f>TEXT(DATE(PARAMETRES!$D$2,7,O5),"jjj")</f>
        <v>mar</v>
      </c>
      <c r="P7" s="195"/>
      <c r="Q7" s="194" t="str">
        <f>TEXT(DATE(PARAMETRES!$D$2,7,Q5),"jjj")</f>
        <v>mer</v>
      </c>
      <c r="R7" s="195"/>
      <c r="S7" s="194" t="str">
        <f>TEXT(DATE(PARAMETRES!$D$2,7,S5),"jjj")</f>
        <v>jeu</v>
      </c>
      <c r="T7" s="195"/>
      <c r="U7" s="194" t="str">
        <f>TEXT(DATE(PARAMETRES!$D$2,7,U5),"jjj")</f>
        <v>ven</v>
      </c>
      <c r="V7" s="195"/>
      <c r="W7" s="194" t="str">
        <f>TEXT(DATE(PARAMETRES!$D$2,7,W5),"jjj")</f>
        <v>sam</v>
      </c>
      <c r="X7" s="195"/>
      <c r="Y7" s="194" t="str">
        <f>TEXT(DATE(PARAMETRES!$D$2,7,Y5),"jjj")</f>
        <v>dim</v>
      </c>
      <c r="Z7" s="195"/>
      <c r="AA7" s="194" t="str">
        <f>TEXT(DATE(PARAMETRES!$D$2,7,AA5),"jjj")</f>
        <v>lun</v>
      </c>
      <c r="AB7" s="195"/>
      <c r="AC7" s="194" t="str">
        <f>TEXT(DATE(PARAMETRES!$D$2,7,AC5),"jjj")</f>
        <v>mar</v>
      </c>
      <c r="AD7" s="195"/>
      <c r="AE7" s="194" t="str">
        <f>TEXT(DATE(PARAMETRES!$D$2,7,AE5),"jjj")</f>
        <v>mer</v>
      </c>
      <c r="AF7" s="195"/>
      <c r="AG7" s="194" t="str">
        <f>TEXT(DATE(PARAMETRES!$D$2,7,AG5),"jjj")</f>
        <v>jeu</v>
      </c>
      <c r="AH7" s="195"/>
      <c r="AI7" s="194" t="str">
        <f>TEXT(DATE(PARAMETRES!$D$2,7,AI5),"jjj")</f>
        <v>ven</v>
      </c>
      <c r="AJ7" s="195"/>
      <c r="AK7" s="194" t="str">
        <f>TEXT(DATE(PARAMETRES!$D$2,7,AK5),"jjj")</f>
        <v>sam</v>
      </c>
      <c r="AL7" s="195"/>
      <c r="AM7" s="194" t="str">
        <f>TEXT(DATE(PARAMETRES!$D$2,7,AM5),"jjj")</f>
        <v>dim</v>
      </c>
      <c r="AN7" s="195"/>
      <c r="AO7" s="194" t="str">
        <f>TEXT(DATE(PARAMETRES!$D$2,7,AO5),"jjj")</f>
        <v>lun</v>
      </c>
      <c r="AP7" s="195"/>
      <c r="AQ7" s="194" t="str">
        <f>TEXT(DATE(PARAMETRES!$D$2,7,AQ5),"jjj")</f>
        <v>mar</v>
      </c>
      <c r="AR7" s="195"/>
      <c r="AS7" s="194" t="str">
        <f>TEXT(DATE(PARAMETRES!$D$2,7,AS5),"jjj")</f>
        <v>mer</v>
      </c>
      <c r="AT7" s="195"/>
      <c r="AU7" s="194" t="str">
        <f>TEXT(DATE(PARAMETRES!$D$2,7,AU5),"jjj")</f>
        <v>jeu</v>
      </c>
      <c r="AV7" s="195"/>
      <c r="AW7" s="194" t="str">
        <f>TEXT(DATE(PARAMETRES!$D$2,7,AW5),"jjj")</f>
        <v>ven</v>
      </c>
      <c r="AX7" s="195"/>
      <c r="AY7" s="194" t="str">
        <f>TEXT(DATE(PARAMETRES!$D$2,7,AY5),"jjj")</f>
        <v>sam</v>
      </c>
      <c r="AZ7" s="195"/>
      <c r="BA7" s="194" t="str">
        <f>TEXT(DATE(PARAMETRES!$D$2,7,BA5),"jjj")</f>
        <v>dim</v>
      </c>
      <c r="BB7" s="195"/>
      <c r="BC7" s="194" t="str">
        <f>TEXT(DATE(PARAMETRES!$D$2,7,BC5),"jjj")</f>
        <v>lun</v>
      </c>
      <c r="BD7" s="195"/>
      <c r="BE7" s="194" t="str">
        <f>TEXT(DATE(PARAMETRES!$D$2,7,BE5),"jjj")</f>
        <v>mar</v>
      </c>
      <c r="BF7" s="195"/>
      <c r="BG7" s="194" t="str">
        <f>TEXT(DATE(PARAMETRES!$D$2,7,BG5),"jjj")</f>
        <v>mer</v>
      </c>
      <c r="BH7" s="195"/>
      <c r="BI7" s="194" t="str">
        <f>TEXT(DATE(PARAMETRES!$D$2,7,BI5),"jjj")</f>
        <v>jeu</v>
      </c>
      <c r="BJ7" s="195"/>
      <c r="BK7" s="194" t="str">
        <f>TEXT(DATE(PARAMETRES!$D$2,7,BK5),"jjj")</f>
        <v>ven</v>
      </c>
      <c r="BL7" s="195"/>
    </row>
    <row r="8" spans="1:64" ht="15" thickBot="1">
      <c r="A8" s="88" t="s">
        <v>50</v>
      </c>
      <c r="B8" s="89" t="s">
        <v>26</v>
      </c>
      <c r="C8" s="90" t="s">
        <v>3</v>
      </c>
      <c r="D8" s="91" t="s">
        <v>4</v>
      </c>
      <c r="E8" s="92" t="s">
        <v>3</v>
      </c>
      <c r="F8" s="91" t="s">
        <v>4</v>
      </c>
      <c r="G8" s="92" t="s">
        <v>3</v>
      </c>
      <c r="H8" s="91" t="s">
        <v>4</v>
      </c>
      <c r="I8" s="92" t="s">
        <v>3</v>
      </c>
      <c r="J8" s="91" t="s">
        <v>4</v>
      </c>
      <c r="K8" s="92" t="s">
        <v>3</v>
      </c>
      <c r="L8" s="91" t="s">
        <v>4</v>
      </c>
      <c r="M8" s="92" t="s">
        <v>3</v>
      </c>
      <c r="N8" s="93" t="s">
        <v>4</v>
      </c>
      <c r="O8" s="92" t="s">
        <v>3</v>
      </c>
      <c r="P8" s="91" t="s">
        <v>4</v>
      </c>
      <c r="Q8" s="92" t="s">
        <v>3</v>
      </c>
      <c r="R8" s="91" t="s">
        <v>4</v>
      </c>
      <c r="S8" s="92" t="s">
        <v>3</v>
      </c>
      <c r="T8" s="91" t="s">
        <v>4</v>
      </c>
      <c r="U8" s="92" t="s">
        <v>3</v>
      </c>
      <c r="V8" s="91" t="s">
        <v>4</v>
      </c>
      <c r="W8" s="94" t="s">
        <v>3</v>
      </c>
      <c r="X8" s="95" t="s">
        <v>4</v>
      </c>
      <c r="Y8" s="96" t="s">
        <v>3</v>
      </c>
      <c r="Z8" s="95" t="s">
        <v>4</v>
      </c>
      <c r="AA8" s="94" t="s">
        <v>3</v>
      </c>
      <c r="AB8" s="95" t="s">
        <v>4</v>
      </c>
      <c r="AC8" s="94" t="s">
        <v>3</v>
      </c>
      <c r="AD8" s="96" t="s">
        <v>4</v>
      </c>
      <c r="AE8" s="94" t="s">
        <v>3</v>
      </c>
      <c r="AF8" s="95" t="s">
        <v>4</v>
      </c>
      <c r="AG8" s="94" t="s">
        <v>3</v>
      </c>
      <c r="AH8" s="95" t="s">
        <v>4</v>
      </c>
      <c r="AI8" s="94" t="s">
        <v>3</v>
      </c>
      <c r="AJ8" s="95" t="s">
        <v>4</v>
      </c>
      <c r="AK8" s="94" t="s">
        <v>3</v>
      </c>
      <c r="AL8" s="95" t="s">
        <v>4</v>
      </c>
      <c r="AM8" s="94" t="s">
        <v>3</v>
      </c>
      <c r="AN8" s="95" t="s">
        <v>4</v>
      </c>
      <c r="AO8" s="94" t="s">
        <v>3</v>
      </c>
      <c r="AP8" s="96" t="s">
        <v>4</v>
      </c>
      <c r="AQ8" s="94" t="s">
        <v>3</v>
      </c>
      <c r="AR8" s="95" t="s">
        <v>4</v>
      </c>
      <c r="AS8" s="94" t="s">
        <v>3</v>
      </c>
      <c r="AT8" s="95" t="s">
        <v>4</v>
      </c>
      <c r="AU8" s="94" t="s">
        <v>3</v>
      </c>
      <c r="AV8" s="95" t="s">
        <v>4</v>
      </c>
      <c r="AW8" s="94" t="s">
        <v>3</v>
      </c>
      <c r="AX8" s="95" t="s">
        <v>4</v>
      </c>
      <c r="AY8" s="94" t="s">
        <v>3</v>
      </c>
      <c r="AZ8" s="96" t="s">
        <v>4</v>
      </c>
      <c r="BA8" s="94" t="s">
        <v>3</v>
      </c>
      <c r="BB8" s="95" t="s">
        <v>4</v>
      </c>
      <c r="BC8" s="94" t="s">
        <v>3</v>
      </c>
      <c r="BD8" s="95" t="s">
        <v>4</v>
      </c>
      <c r="BE8" s="94" t="s">
        <v>3</v>
      </c>
      <c r="BF8" s="95" t="s">
        <v>4</v>
      </c>
      <c r="BG8" s="94" t="s">
        <v>3</v>
      </c>
      <c r="BH8" s="95" t="s">
        <v>4</v>
      </c>
      <c r="BI8" s="94" t="s">
        <v>3</v>
      </c>
      <c r="BJ8" s="95" t="s">
        <v>4</v>
      </c>
      <c r="BK8" s="94" t="s">
        <v>3</v>
      </c>
      <c r="BL8" s="95" t="s">
        <v>4</v>
      </c>
    </row>
    <row r="9" spans="1:64" ht="15" thickBot="1">
      <c r="A9" s="123"/>
      <c r="B9" s="124"/>
      <c r="C9" s="113"/>
      <c r="D9" s="114"/>
      <c r="E9" s="113"/>
      <c r="F9" s="114"/>
      <c r="G9" s="113"/>
      <c r="H9" s="114"/>
      <c r="I9" s="113"/>
      <c r="J9" s="114"/>
      <c r="K9" s="113"/>
      <c r="L9" s="114"/>
      <c r="M9" s="113"/>
      <c r="N9" s="114"/>
      <c r="O9" s="113"/>
      <c r="P9" s="114"/>
      <c r="Q9" s="113"/>
      <c r="R9" s="114"/>
      <c r="S9" s="113"/>
      <c r="T9" s="114"/>
      <c r="U9" s="113"/>
      <c r="V9" s="114"/>
      <c r="W9" s="113"/>
      <c r="X9" s="114"/>
      <c r="Y9" s="113"/>
      <c r="Z9" s="114"/>
      <c r="AA9" s="113"/>
      <c r="AB9" s="114"/>
      <c r="AC9" s="113"/>
      <c r="AD9" s="114"/>
      <c r="AE9" s="113"/>
      <c r="AF9" s="114"/>
      <c r="AG9" s="113"/>
      <c r="AH9" s="114"/>
      <c r="AI9" s="113"/>
      <c r="AJ9" s="114"/>
      <c r="AK9" s="113"/>
      <c r="AL9" s="114"/>
      <c r="AM9" s="113"/>
      <c r="AN9" s="114"/>
      <c r="AO9" s="113"/>
      <c r="AP9" s="114"/>
      <c r="AQ9" s="113"/>
      <c r="AR9" s="114"/>
      <c r="AS9" s="113"/>
      <c r="AT9" s="114"/>
      <c r="AU9" s="113"/>
      <c r="AV9" s="114"/>
      <c r="AW9" s="113"/>
      <c r="AX9" s="114"/>
      <c r="AY9" s="113"/>
      <c r="AZ9" s="114"/>
      <c r="BA9" s="113"/>
      <c r="BB9" s="114"/>
      <c r="BC9" s="113"/>
      <c r="BD9" s="114"/>
      <c r="BE9" s="113"/>
      <c r="BF9" s="114"/>
      <c r="BG9" s="113"/>
      <c r="BH9" s="114"/>
      <c r="BI9" s="113"/>
      <c r="BJ9" s="114"/>
      <c r="BK9" s="113"/>
      <c r="BL9" s="114"/>
    </row>
    <row r="10" spans="1:64" ht="15.6" thickTop="1" thickBot="1">
      <c r="A10" s="125"/>
      <c r="B10" s="126"/>
      <c r="C10" s="115"/>
      <c r="D10" s="116"/>
      <c r="E10" s="115"/>
      <c r="F10" s="116"/>
      <c r="G10" s="115"/>
      <c r="H10" s="116"/>
      <c r="I10" s="115"/>
      <c r="J10" s="116"/>
      <c r="K10" s="115"/>
      <c r="L10" s="116"/>
      <c r="M10" s="115"/>
      <c r="N10" s="116"/>
      <c r="O10" s="115"/>
      <c r="P10" s="116"/>
      <c r="Q10" s="115"/>
      <c r="R10" s="116"/>
      <c r="S10" s="115"/>
      <c r="T10" s="116"/>
      <c r="U10" s="115"/>
      <c r="V10" s="116"/>
      <c r="W10" s="115"/>
      <c r="X10" s="116"/>
      <c r="Y10" s="115"/>
      <c r="Z10" s="116"/>
      <c r="AA10" s="115"/>
      <c r="AB10" s="116"/>
      <c r="AC10" s="115"/>
      <c r="AD10" s="116"/>
      <c r="AE10" s="115"/>
      <c r="AF10" s="116"/>
      <c r="AG10" s="115"/>
      <c r="AH10" s="116"/>
      <c r="AI10" s="115"/>
      <c r="AJ10" s="116"/>
      <c r="AK10" s="115"/>
      <c r="AL10" s="116"/>
      <c r="AM10" s="115"/>
      <c r="AN10" s="116"/>
      <c r="AO10" s="115"/>
      <c r="AP10" s="116"/>
      <c r="AQ10" s="115"/>
      <c r="AR10" s="116"/>
      <c r="AS10" s="115"/>
      <c r="AT10" s="116"/>
      <c r="AU10" s="115"/>
      <c r="AV10" s="116"/>
      <c r="AW10" s="115"/>
      <c r="AX10" s="116"/>
      <c r="AY10" s="115"/>
      <c r="AZ10" s="116"/>
      <c r="BA10" s="115"/>
      <c r="BB10" s="116"/>
      <c r="BC10" s="115"/>
      <c r="BD10" s="116"/>
      <c r="BE10" s="115"/>
      <c r="BF10" s="116"/>
      <c r="BG10" s="115"/>
      <c r="BH10" s="116"/>
      <c r="BI10" s="115"/>
      <c r="BJ10" s="116"/>
      <c r="BK10" s="115"/>
      <c r="BL10" s="116"/>
    </row>
    <row r="11" spans="1:64" ht="15.6" thickTop="1" thickBot="1">
      <c r="A11" s="125"/>
      <c r="B11" s="126"/>
      <c r="C11" s="115"/>
      <c r="D11" s="116"/>
      <c r="E11" s="115"/>
      <c r="F11" s="116"/>
      <c r="G11" s="115"/>
      <c r="H11" s="116"/>
      <c r="I11" s="115"/>
      <c r="J11" s="116"/>
      <c r="K11" s="115"/>
      <c r="L11" s="116"/>
      <c r="M11" s="115"/>
      <c r="N11" s="116"/>
      <c r="O11" s="115"/>
      <c r="P11" s="116"/>
      <c r="Q11" s="115"/>
      <c r="R11" s="116"/>
      <c r="S11" s="115"/>
      <c r="T11" s="116"/>
      <c r="U11" s="115"/>
      <c r="V11" s="116"/>
      <c r="W11" s="115"/>
      <c r="X11" s="116"/>
      <c r="Y11" s="115"/>
      <c r="Z11" s="116"/>
      <c r="AA11" s="115"/>
      <c r="AB11" s="116"/>
      <c r="AC11" s="115"/>
      <c r="AD11" s="116"/>
      <c r="AE11" s="115"/>
      <c r="AF11" s="116"/>
      <c r="AG11" s="115"/>
      <c r="AH11" s="116"/>
      <c r="AI11" s="115"/>
      <c r="AJ11" s="116"/>
      <c r="AK11" s="115"/>
      <c r="AL11" s="116"/>
      <c r="AM11" s="115"/>
      <c r="AN11" s="116"/>
      <c r="AO11" s="115"/>
      <c r="AP11" s="116"/>
      <c r="AQ11" s="115"/>
      <c r="AR11" s="116"/>
      <c r="AS11" s="115"/>
      <c r="AT11" s="116"/>
      <c r="AU11" s="115"/>
      <c r="AV11" s="116"/>
      <c r="AW11" s="115"/>
      <c r="AX11" s="116"/>
      <c r="AY11" s="115"/>
      <c r="AZ11" s="116"/>
      <c r="BA11" s="115"/>
      <c r="BB11" s="116"/>
      <c r="BC11" s="115"/>
      <c r="BD11" s="116"/>
      <c r="BE11" s="115"/>
      <c r="BF11" s="116"/>
      <c r="BG11" s="115"/>
      <c r="BH11" s="116"/>
      <c r="BI11" s="115"/>
      <c r="BJ11" s="116"/>
      <c r="BK11" s="115"/>
      <c r="BL11" s="116"/>
    </row>
    <row r="12" spans="1:64" ht="15.6" thickTop="1" thickBot="1">
      <c r="A12" s="125"/>
      <c r="B12" s="126"/>
      <c r="C12" s="115"/>
      <c r="D12" s="116"/>
      <c r="E12" s="115"/>
      <c r="F12" s="116"/>
      <c r="G12" s="115"/>
      <c r="H12" s="116"/>
      <c r="I12" s="115"/>
      <c r="J12" s="116"/>
      <c r="K12" s="115"/>
      <c r="L12" s="116"/>
      <c r="M12" s="115"/>
      <c r="N12" s="116"/>
      <c r="O12" s="115"/>
      <c r="P12" s="116"/>
      <c r="Q12" s="115"/>
      <c r="R12" s="116"/>
      <c r="S12" s="115"/>
      <c r="T12" s="116"/>
      <c r="U12" s="115"/>
      <c r="V12" s="116"/>
      <c r="W12" s="115"/>
      <c r="X12" s="116"/>
      <c r="Y12" s="115"/>
      <c r="Z12" s="116"/>
      <c r="AA12" s="115"/>
      <c r="AB12" s="116"/>
      <c r="AC12" s="115"/>
      <c r="AD12" s="116"/>
      <c r="AE12" s="115"/>
      <c r="AF12" s="116"/>
      <c r="AG12" s="115"/>
      <c r="AH12" s="116"/>
      <c r="AI12" s="115"/>
      <c r="AJ12" s="116"/>
      <c r="AK12" s="115"/>
      <c r="AL12" s="116"/>
      <c r="AM12" s="115"/>
      <c r="AN12" s="116"/>
      <c r="AO12" s="115"/>
      <c r="AP12" s="116"/>
      <c r="AQ12" s="115"/>
      <c r="AR12" s="116"/>
      <c r="AS12" s="115"/>
      <c r="AT12" s="116"/>
      <c r="AU12" s="115"/>
      <c r="AV12" s="116"/>
      <c r="AW12" s="115"/>
      <c r="AX12" s="116"/>
      <c r="AY12" s="115"/>
      <c r="AZ12" s="116"/>
      <c r="BA12" s="115"/>
      <c r="BB12" s="116"/>
      <c r="BC12" s="115"/>
      <c r="BD12" s="116"/>
      <c r="BE12" s="115"/>
      <c r="BF12" s="116"/>
      <c r="BG12" s="115"/>
      <c r="BH12" s="116"/>
      <c r="BI12" s="115"/>
      <c r="BJ12" s="116"/>
      <c r="BK12" s="115"/>
      <c r="BL12" s="116"/>
    </row>
    <row r="13" spans="1:64" ht="15.6" thickTop="1" thickBot="1">
      <c r="A13" s="125"/>
      <c r="B13" s="126"/>
      <c r="C13" s="115"/>
      <c r="D13" s="116"/>
      <c r="E13" s="115"/>
      <c r="F13" s="116"/>
      <c r="G13" s="115"/>
      <c r="H13" s="116"/>
      <c r="I13" s="115"/>
      <c r="J13" s="116"/>
      <c r="K13" s="115"/>
      <c r="L13" s="116"/>
      <c r="M13" s="115"/>
      <c r="N13" s="116"/>
      <c r="O13" s="115"/>
      <c r="P13" s="116"/>
      <c r="Q13" s="115"/>
      <c r="R13" s="116"/>
      <c r="S13" s="115"/>
      <c r="T13" s="116"/>
      <c r="U13" s="115"/>
      <c r="V13" s="116"/>
      <c r="W13" s="115"/>
      <c r="X13" s="116"/>
      <c r="Y13" s="115"/>
      <c r="Z13" s="116"/>
      <c r="AA13" s="115"/>
      <c r="AB13" s="116"/>
      <c r="AC13" s="115"/>
      <c r="AD13" s="116"/>
      <c r="AE13" s="115"/>
      <c r="AF13" s="116"/>
      <c r="AG13" s="115"/>
      <c r="AH13" s="116"/>
      <c r="AI13" s="115"/>
      <c r="AJ13" s="116"/>
      <c r="AK13" s="115"/>
      <c r="AL13" s="116"/>
      <c r="AM13" s="115"/>
      <c r="AN13" s="116"/>
      <c r="AO13" s="115"/>
      <c r="AP13" s="116"/>
      <c r="AQ13" s="115"/>
      <c r="AR13" s="116"/>
      <c r="AS13" s="115"/>
      <c r="AT13" s="116"/>
      <c r="AU13" s="115"/>
      <c r="AV13" s="116"/>
      <c r="AW13" s="115"/>
      <c r="AX13" s="116"/>
      <c r="AY13" s="115"/>
      <c r="AZ13" s="116"/>
      <c r="BA13" s="115"/>
      <c r="BB13" s="116"/>
      <c r="BC13" s="115"/>
      <c r="BD13" s="116"/>
      <c r="BE13" s="115"/>
      <c r="BF13" s="116"/>
      <c r="BG13" s="115"/>
      <c r="BH13" s="116"/>
      <c r="BI13" s="115"/>
      <c r="BJ13" s="116"/>
      <c r="BK13" s="115"/>
      <c r="BL13" s="116"/>
    </row>
    <row r="14" spans="1:64" ht="15.6" thickTop="1" thickBot="1">
      <c r="A14" s="125"/>
      <c r="B14" s="126"/>
      <c r="C14" s="115"/>
      <c r="D14" s="116"/>
      <c r="E14" s="115"/>
      <c r="F14" s="116"/>
      <c r="G14" s="115"/>
      <c r="H14" s="116"/>
      <c r="I14" s="115"/>
      <c r="J14" s="116"/>
      <c r="K14" s="115"/>
      <c r="L14" s="116"/>
      <c r="M14" s="115"/>
      <c r="N14" s="116"/>
      <c r="O14" s="115"/>
      <c r="P14" s="116"/>
      <c r="Q14" s="115"/>
      <c r="R14" s="116"/>
      <c r="S14" s="115"/>
      <c r="T14" s="116"/>
      <c r="U14" s="115"/>
      <c r="V14" s="116"/>
      <c r="W14" s="115"/>
      <c r="X14" s="116"/>
      <c r="Y14" s="115"/>
      <c r="Z14" s="116"/>
      <c r="AA14" s="115"/>
      <c r="AB14" s="116"/>
      <c r="AC14" s="115"/>
      <c r="AD14" s="116"/>
      <c r="AE14" s="115"/>
      <c r="AF14" s="116"/>
      <c r="AG14" s="115"/>
      <c r="AH14" s="116"/>
      <c r="AI14" s="115"/>
      <c r="AJ14" s="116"/>
      <c r="AK14" s="115"/>
      <c r="AL14" s="116"/>
      <c r="AM14" s="115"/>
      <c r="AN14" s="116"/>
      <c r="AO14" s="115"/>
      <c r="AP14" s="116"/>
      <c r="AQ14" s="115"/>
      <c r="AR14" s="116"/>
      <c r="AS14" s="115"/>
      <c r="AT14" s="116"/>
      <c r="AU14" s="115"/>
      <c r="AV14" s="116"/>
      <c r="AW14" s="115"/>
      <c r="AX14" s="116"/>
      <c r="AY14" s="115"/>
      <c r="AZ14" s="116"/>
      <c r="BA14" s="115"/>
      <c r="BB14" s="116"/>
      <c r="BC14" s="115"/>
      <c r="BD14" s="116"/>
      <c r="BE14" s="115"/>
      <c r="BF14" s="116"/>
      <c r="BG14" s="115"/>
      <c r="BH14" s="116"/>
      <c r="BI14" s="115"/>
      <c r="BJ14" s="116"/>
      <c r="BK14" s="115"/>
      <c r="BL14" s="116"/>
    </row>
    <row r="15" spans="1:64" ht="15.6" thickTop="1" thickBot="1">
      <c r="A15" s="125"/>
      <c r="B15" s="126"/>
      <c r="C15" s="115"/>
      <c r="D15" s="116"/>
      <c r="E15" s="115"/>
      <c r="F15" s="116"/>
      <c r="G15" s="115"/>
      <c r="H15" s="116"/>
      <c r="I15" s="115"/>
      <c r="J15" s="116"/>
      <c r="K15" s="115"/>
      <c r="L15" s="116"/>
      <c r="M15" s="115"/>
      <c r="N15" s="116"/>
      <c r="O15" s="115"/>
      <c r="P15" s="116"/>
      <c r="Q15" s="115"/>
      <c r="R15" s="116"/>
      <c r="S15" s="115"/>
      <c r="T15" s="116"/>
      <c r="U15" s="115"/>
      <c r="V15" s="116"/>
      <c r="W15" s="115"/>
      <c r="X15" s="116"/>
      <c r="Y15" s="115"/>
      <c r="Z15" s="116"/>
      <c r="AA15" s="115"/>
      <c r="AB15" s="116"/>
      <c r="AC15" s="115"/>
      <c r="AD15" s="116"/>
      <c r="AE15" s="115"/>
      <c r="AF15" s="116"/>
      <c r="AG15" s="115"/>
      <c r="AH15" s="116"/>
      <c r="AI15" s="115"/>
      <c r="AJ15" s="116"/>
      <c r="AK15" s="115"/>
      <c r="AL15" s="116"/>
      <c r="AM15" s="115"/>
      <c r="AN15" s="116"/>
      <c r="AO15" s="115"/>
      <c r="AP15" s="116"/>
      <c r="AQ15" s="115"/>
      <c r="AR15" s="116"/>
      <c r="AS15" s="115"/>
      <c r="AT15" s="116"/>
      <c r="AU15" s="115"/>
      <c r="AV15" s="116"/>
      <c r="AW15" s="115"/>
      <c r="AX15" s="116"/>
      <c r="AY15" s="115"/>
      <c r="AZ15" s="116"/>
      <c r="BA15" s="115"/>
      <c r="BB15" s="116"/>
      <c r="BC15" s="115"/>
      <c r="BD15" s="116"/>
      <c r="BE15" s="115"/>
      <c r="BF15" s="116"/>
      <c r="BG15" s="115"/>
      <c r="BH15" s="116"/>
      <c r="BI15" s="115"/>
      <c r="BJ15" s="116"/>
      <c r="BK15" s="115"/>
      <c r="BL15" s="116"/>
    </row>
    <row r="16" spans="1:64" ht="15.6" thickTop="1" thickBot="1">
      <c r="A16" s="125"/>
      <c r="B16" s="126"/>
      <c r="C16" s="115"/>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s="115"/>
      <c r="BJ16" s="116"/>
      <c r="BK16" s="115"/>
      <c r="BL16" s="116"/>
    </row>
    <row r="17" spans="1:64" ht="15.6" thickTop="1" thickBot="1">
      <c r="A17" s="125"/>
      <c r="B17" s="126"/>
      <c r="C17" s="115"/>
      <c r="D17" s="116"/>
      <c r="E17" s="115"/>
      <c r="F17" s="116"/>
      <c r="G17" s="115"/>
      <c r="H17" s="116"/>
      <c r="I17" s="115"/>
      <c r="J17" s="116"/>
      <c r="K17" s="115"/>
      <c r="L17" s="116"/>
      <c r="M17" s="115"/>
      <c r="N17" s="116"/>
      <c r="O17" s="115"/>
      <c r="P17" s="116"/>
      <c r="Q17" s="115"/>
      <c r="R17" s="116"/>
      <c r="S17" s="115"/>
      <c r="T17" s="116"/>
      <c r="U17" s="115"/>
      <c r="V17" s="116"/>
      <c r="W17" s="115"/>
      <c r="X17" s="116"/>
      <c r="Y17" s="115"/>
      <c r="Z17" s="116"/>
      <c r="AA17" s="115"/>
      <c r="AB17" s="116"/>
      <c r="AC17" s="115"/>
      <c r="AD17" s="116"/>
      <c r="AE17" s="115"/>
      <c r="AF17" s="116"/>
      <c r="AG17" s="115"/>
      <c r="AH17" s="116"/>
      <c r="AI17" s="115"/>
      <c r="AJ17" s="116"/>
      <c r="AK17" s="115"/>
      <c r="AL17" s="116"/>
      <c r="AM17" s="115"/>
      <c r="AN17" s="116"/>
      <c r="AO17" s="115"/>
      <c r="AP17" s="116"/>
      <c r="AQ17" s="115"/>
      <c r="AR17" s="116"/>
      <c r="AS17" s="115"/>
      <c r="AT17" s="116"/>
      <c r="AU17" s="115"/>
      <c r="AV17" s="116"/>
      <c r="AW17" s="115"/>
      <c r="AX17" s="116"/>
      <c r="AY17" s="115"/>
      <c r="AZ17" s="116"/>
      <c r="BA17" s="115"/>
      <c r="BB17" s="116"/>
      <c r="BC17" s="115"/>
      <c r="BD17" s="116"/>
      <c r="BE17" s="115"/>
      <c r="BF17" s="116"/>
      <c r="BG17" s="115"/>
      <c r="BH17" s="116"/>
      <c r="BI17" s="115"/>
      <c r="BJ17" s="116"/>
      <c r="BK17" s="115"/>
      <c r="BL17" s="116"/>
    </row>
    <row r="18" spans="1:64" ht="15.6" thickTop="1" thickBot="1">
      <c r="A18" s="125"/>
      <c r="B18" s="126"/>
      <c r="C18" s="115"/>
      <c r="D18" s="116"/>
      <c r="E18" s="115"/>
      <c r="F18" s="116"/>
      <c r="G18" s="115"/>
      <c r="H18" s="116"/>
      <c r="I18" s="115"/>
      <c r="J18" s="116"/>
      <c r="K18" s="115"/>
      <c r="L18" s="116"/>
      <c r="M18" s="115"/>
      <c r="N18" s="116"/>
      <c r="O18" s="115"/>
      <c r="P18" s="116"/>
      <c r="Q18" s="115"/>
      <c r="R18" s="116"/>
      <c r="S18" s="115"/>
      <c r="T18" s="116"/>
      <c r="U18" s="115"/>
      <c r="V18" s="116"/>
      <c r="W18" s="115"/>
      <c r="X18" s="116"/>
      <c r="Y18" s="115"/>
      <c r="Z18" s="116"/>
      <c r="AA18" s="115"/>
      <c r="AB18" s="116"/>
      <c r="AC18" s="115"/>
      <c r="AD18" s="116"/>
      <c r="AE18" s="115"/>
      <c r="AF18" s="116"/>
      <c r="AG18" s="115"/>
      <c r="AH18" s="116"/>
      <c r="AI18" s="115"/>
      <c r="AJ18" s="116"/>
      <c r="AK18" s="115"/>
      <c r="AL18" s="116"/>
      <c r="AM18" s="115"/>
      <c r="AN18" s="116"/>
      <c r="AO18" s="115"/>
      <c r="AP18" s="116"/>
      <c r="AQ18" s="115"/>
      <c r="AR18" s="116"/>
      <c r="AS18" s="115"/>
      <c r="AT18" s="116"/>
      <c r="AU18" s="115"/>
      <c r="AV18" s="116"/>
      <c r="AW18" s="115"/>
      <c r="AX18" s="116"/>
      <c r="AY18" s="115"/>
      <c r="AZ18" s="116"/>
      <c r="BA18" s="115"/>
      <c r="BB18" s="116"/>
      <c r="BC18" s="115"/>
      <c r="BD18" s="116"/>
      <c r="BE18" s="115"/>
      <c r="BF18" s="116"/>
      <c r="BG18" s="115"/>
      <c r="BH18" s="116"/>
      <c r="BI18" s="115"/>
      <c r="BJ18" s="116"/>
      <c r="BK18" s="115"/>
      <c r="BL18" s="116"/>
    </row>
    <row r="19" spans="1:64" ht="15.6" thickTop="1" thickBot="1">
      <c r="A19" s="125"/>
      <c r="B19" s="126"/>
      <c r="C19" s="115"/>
      <c r="D19" s="116"/>
      <c r="E19" s="115"/>
      <c r="F19" s="116"/>
      <c r="G19" s="115"/>
      <c r="H19" s="116"/>
      <c r="I19" s="115"/>
      <c r="J19" s="116"/>
      <c r="K19" s="115"/>
      <c r="L19" s="116"/>
      <c r="M19" s="115"/>
      <c r="N19" s="116"/>
      <c r="O19" s="115"/>
      <c r="P19" s="116"/>
      <c r="Q19" s="115"/>
      <c r="R19" s="116"/>
      <c r="S19" s="115"/>
      <c r="T19" s="116"/>
      <c r="U19" s="115"/>
      <c r="V19" s="116"/>
      <c r="W19" s="115"/>
      <c r="X19" s="116"/>
      <c r="Y19" s="115"/>
      <c r="Z19" s="116"/>
      <c r="AA19" s="115"/>
      <c r="AB19" s="116"/>
      <c r="AC19" s="115"/>
      <c r="AD19" s="116"/>
      <c r="AE19" s="115"/>
      <c r="AF19" s="116"/>
      <c r="AG19" s="115"/>
      <c r="AH19" s="116"/>
      <c r="AI19" s="115"/>
      <c r="AJ19" s="116"/>
      <c r="AK19" s="115"/>
      <c r="AL19" s="116"/>
      <c r="AM19" s="115"/>
      <c r="AN19" s="116"/>
      <c r="AO19" s="115"/>
      <c r="AP19" s="116"/>
      <c r="AQ19" s="115"/>
      <c r="AR19" s="116"/>
      <c r="AS19" s="115"/>
      <c r="AT19" s="116"/>
      <c r="AU19" s="115"/>
      <c r="AV19" s="116"/>
      <c r="AW19" s="115"/>
      <c r="AX19" s="116"/>
      <c r="AY19" s="115"/>
      <c r="AZ19" s="116"/>
      <c r="BA19" s="115"/>
      <c r="BB19" s="116"/>
      <c r="BC19" s="115"/>
      <c r="BD19" s="116"/>
      <c r="BE19" s="115"/>
      <c r="BF19" s="116"/>
      <c r="BG19" s="115"/>
      <c r="BH19" s="116"/>
      <c r="BI19" s="115"/>
      <c r="BJ19" s="116"/>
      <c r="BK19" s="115"/>
      <c r="BL19" s="116"/>
    </row>
    <row r="20" spans="1:64" ht="15.6" thickTop="1" thickBot="1">
      <c r="A20" s="125"/>
      <c r="B20" s="126"/>
      <c r="C20" s="115"/>
      <c r="D20" s="116"/>
      <c r="E20" s="115"/>
      <c r="F20" s="116"/>
      <c r="G20" s="115"/>
      <c r="H20" s="116"/>
      <c r="I20" s="115"/>
      <c r="J20" s="116"/>
      <c r="K20" s="115"/>
      <c r="L20" s="116"/>
      <c r="M20" s="115"/>
      <c r="N20" s="116"/>
      <c r="O20" s="115"/>
      <c r="P20" s="116"/>
      <c r="Q20" s="115"/>
      <c r="R20" s="116"/>
      <c r="S20" s="115"/>
      <c r="T20" s="116"/>
      <c r="U20" s="115"/>
      <c r="V20" s="116"/>
      <c r="W20" s="115"/>
      <c r="X20" s="116"/>
      <c r="Y20" s="115"/>
      <c r="Z20" s="116"/>
      <c r="AA20" s="115"/>
      <c r="AB20" s="116"/>
      <c r="AC20" s="115"/>
      <c r="AD20" s="116"/>
      <c r="AE20" s="115"/>
      <c r="AF20" s="116"/>
      <c r="AG20" s="115"/>
      <c r="AH20" s="116"/>
      <c r="AI20" s="115"/>
      <c r="AJ20" s="116"/>
      <c r="AK20" s="115"/>
      <c r="AL20" s="116"/>
      <c r="AM20" s="115"/>
      <c r="AN20" s="116"/>
      <c r="AO20" s="115"/>
      <c r="AP20" s="116"/>
      <c r="AQ20" s="115"/>
      <c r="AR20" s="116"/>
      <c r="AS20" s="115"/>
      <c r="AT20" s="116"/>
      <c r="AU20" s="115"/>
      <c r="AV20" s="116"/>
      <c r="AW20" s="115"/>
      <c r="AX20" s="116"/>
      <c r="AY20" s="115"/>
      <c r="AZ20" s="116"/>
      <c r="BA20" s="115"/>
      <c r="BB20" s="116"/>
      <c r="BC20" s="115"/>
      <c r="BD20" s="116"/>
      <c r="BE20" s="115"/>
      <c r="BF20" s="116"/>
      <c r="BG20" s="115"/>
      <c r="BH20" s="116"/>
      <c r="BI20" s="115"/>
      <c r="BJ20" s="116"/>
      <c r="BK20" s="115"/>
      <c r="BL20" s="116"/>
    </row>
    <row r="21" spans="1:64" ht="15.6" thickTop="1" thickBot="1">
      <c r="A21" s="125"/>
      <c r="B21" s="126"/>
      <c r="C21" s="115"/>
      <c r="D21" s="116"/>
      <c r="E21" s="115"/>
      <c r="F21" s="116"/>
      <c r="G21" s="115"/>
      <c r="H21" s="116"/>
      <c r="I21" s="115"/>
      <c r="J21" s="116"/>
      <c r="K21" s="115"/>
      <c r="L21" s="116"/>
      <c r="M21" s="115"/>
      <c r="N21" s="116"/>
      <c r="O21" s="115"/>
      <c r="P21" s="116"/>
      <c r="Q21" s="115"/>
      <c r="R21" s="116"/>
      <c r="S21" s="115"/>
      <c r="T21" s="116"/>
      <c r="U21" s="115"/>
      <c r="V21" s="116"/>
      <c r="W21" s="115"/>
      <c r="X21" s="116"/>
      <c r="Y21" s="115"/>
      <c r="Z21" s="116"/>
      <c r="AA21" s="115"/>
      <c r="AB21" s="116"/>
      <c r="AC21" s="115"/>
      <c r="AD21" s="116"/>
      <c r="AE21" s="115"/>
      <c r="AF21" s="116"/>
      <c r="AG21" s="115"/>
      <c r="AH21" s="116"/>
      <c r="AI21" s="115"/>
      <c r="AJ21" s="116"/>
      <c r="AK21" s="115"/>
      <c r="AL21" s="116"/>
      <c r="AM21" s="115"/>
      <c r="AN21" s="116"/>
      <c r="AO21" s="115"/>
      <c r="AP21" s="116"/>
      <c r="AQ21" s="115"/>
      <c r="AR21" s="116"/>
      <c r="AS21" s="115"/>
      <c r="AT21" s="116"/>
      <c r="AU21" s="115"/>
      <c r="AV21" s="116"/>
      <c r="AW21" s="115"/>
      <c r="AX21" s="116"/>
      <c r="AY21" s="115"/>
      <c r="AZ21" s="116"/>
      <c r="BA21" s="115"/>
      <c r="BB21" s="116"/>
      <c r="BC21" s="115"/>
      <c r="BD21" s="116"/>
      <c r="BE21" s="115"/>
      <c r="BF21" s="116"/>
      <c r="BG21" s="115"/>
      <c r="BH21" s="116"/>
      <c r="BI21" s="115"/>
      <c r="BJ21" s="116"/>
      <c r="BK21" s="115"/>
      <c r="BL21" s="116"/>
    </row>
    <row r="22" spans="1:64" ht="15.6" thickTop="1" thickBot="1">
      <c r="A22" s="125"/>
      <c r="B22" s="126"/>
      <c r="C22" s="115"/>
      <c r="D22" s="116"/>
      <c r="E22" s="115"/>
      <c r="F22" s="116"/>
      <c r="G22" s="115"/>
      <c r="H22" s="116"/>
      <c r="I22" s="115"/>
      <c r="J22" s="116"/>
      <c r="K22" s="115"/>
      <c r="L22" s="116"/>
      <c r="M22" s="115"/>
      <c r="N22" s="116"/>
      <c r="O22" s="115"/>
      <c r="P22" s="116"/>
      <c r="Q22" s="115"/>
      <c r="R22" s="116"/>
      <c r="S22" s="115"/>
      <c r="T22" s="116"/>
      <c r="U22" s="115"/>
      <c r="V22" s="116"/>
      <c r="W22" s="115"/>
      <c r="X22" s="116"/>
      <c r="Y22" s="115"/>
      <c r="Z22" s="116"/>
      <c r="AA22" s="115"/>
      <c r="AB22" s="116"/>
      <c r="AC22" s="115"/>
      <c r="AD22" s="116"/>
      <c r="AE22" s="115"/>
      <c r="AF22" s="116"/>
      <c r="AG22" s="115"/>
      <c r="AH22" s="116"/>
      <c r="AI22" s="115"/>
      <c r="AJ22" s="116"/>
      <c r="AK22" s="115"/>
      <c r="AL22" s="116"/>
      <c r="AM22" s="115"/>
      <c r="AN22" s="116"/>
      <c r="AO22" s="115"/>
      <c r="AP22" s="116"/>
      <c r="AQ22" s="115"/>
      <c r="AR22" s="116"/>
      <c r="AS22" s="115"/>
      <c r="AT22" s="116"/>
      <c r="AU22" s="115"/>
      <c r="AV22" s="116"/>
      <c r="AW22" s="115"/>
      <c r="AX22" s="116"/>
      <c r="AY22" s="115"/>
      <c r="AZ22" s="116"/>
      <c r="BA22" s="115"/>
      <c r="BB22" s="116"/>
      <c r="BC22" s="115"/>
      <c r="BD22" s="116"/>
      <c r="BE22" s="115"/>
      <c r="BF22" s="116"/>
      <c r="BG22" s="115"/>
      <c r="BH22" s="116"/>
      <c r="BI22" s="115"/>
      <c r="BJ22" s="116"/>
      <c r="BK22" s="115"/>
      <c r="BL22" s="116"/>
    </row>
    <row r="23" spans="1:64" ht="15.6" thickTop="1" thickBot="1">
      <c r="A23" s="125"/>
      <c r="B23" s="126"/>
      <c r="C23" s="115"/>
      <c r="D23" s="116"/>
      <c r="E23" s="115"/>
      <c r="F23" s="116"/>
      <c r="G23" s="115"/>
      <c r="H23" s="116"/>
      <c r="I23" s="115"/>
      <c r="J23" s="116"/>
      <c r="K23" s="115"/>
      <c r="L23" s="116"/>
      <c r="M23" s="115"/>
      <c r="N23" s="116"/>
      <c r="O23" s="115"/>
      <c r="P23" s="116"/>
      <c r="Q23" s="115"/>
      <c r="R23" s="116"/>
      <c r="S23" s="115"/>
      <c r="T23" s="116"/>
      <c r="U23" s="115"/>
      <c r="V23" s="116"/>
      <c r="W23" s="115"/>
      <c r="X23" s="116"/>
      <c r="Y23" s="115"/>
      <c r="Z23" s="116"/>
      <c r="AA23" s="115"/>
      <c r="AB23" s="116"/>
      <c r="AC23" s="115"/>
      <c r="AD23" s="116"/>
      <c r="AE23" s="115"/>
      <c r="AF23" s="116"/>
      <c r="AG23" s="115"/>
      <c r="AH23" s="116"/>
      <c r="AI23" s="115"/>
      <c r="AJ23" s="116"/>
      <c r="AK23" s="115"/>
      <c r="AL23" s="116"/>
      <c r="AM23" s="115"/>
      <c r="AN23" s="116"/>
      <c r="AO23" s="115"/>
      <c r="AP23" s="116"/>
      <c r="AQ23" s="115"/>
      <c r="AR23" s="116"/>
      <c r="AS23" s="115"/>
      <c r="AT23" s="116"/>
      <c r="AU23" s="115"/>
      <c r="AV23" s="116"/>
      <c r="AW23" s="115"/>
      <c r="AX23" s="116"/>
      <c r="AY23" s="115"/>
      <c r="AZ23" s="116"/>
      <c r="BA23" s="115"/>
      <c r="BB23" s="116"/>
      <c r="BC23" s="115"/>
      <c r="BD23" s="116"/>
      <c r="BE23" s="115"/>
      <c r="BF23" s="116"/>
      <c r="BG23" s="115"/>
      <c r="BH23" s="116"/>
      <c r="BI23" s="115"/>
      <c r="BJ23" s="116"/>
      <c r="BK23" s="115"/>
      <c r="BL23" s="116"/>
    </row>
    <row r="24" spans="1:64" ht="15.6" thickTop="1" thickBot="1">
      <c r="A24" s="125"/>
      <c r="B24" s="126"/>
      <c r="C24" s="115"/>
      <c r="D24" s="116"/>
      <c r="E24" s="115"/>
      <c r="F24" s="116"/>
      <c r="G24" s="115"/>
      <c r="H24" s="116"/>
      <c r="I24" s="115"/>
      <c r="J24" s="116"/>
      <c r="K24" s="115"/>
      <c r="L24" s="116"/>
      <c r="M24" s="115"/>
      <c r="N24" s="116"/>
      <c r="O24" s="115"/>
      <c r="P24" s="116"/>
      <c r="Q24" s="115"/>
      <c r="R24" s="116"/>
      <c r="S24" s="115"/>
      <c r="T24" s="116"/>
      <c r="U24" s="115"/>
      <c r="V24" s="116"/>
      <c r="W24" s="115"/>
      <c r="X24" s="116"/>
      <c r="Y24" s="115"/>
      <c r="Z24" s="116"/>
      <c r="AA24" s="115"/>
      <c r="AB24" s="116"/>
      <c r="AC24" s="115"/>
      <c r="AD24" s="116"/>
      <c r="AE24" s="115"/>
      <c r="AF24" s="116"/>
      <c r="AG24" s="115"/>
      <c r="AH24" s="116"/>
      <c r="AI24" s="115"/>
      <c r="AJ24" s="116"/>
      <c r="AK24" s="115"/>
      <c r="AL24" s="116"/>
      <c r="AM24" s="115"/>
      <c r="AN24" s="116"/>
      <c r="AO24" s="115"/>
      <c r="AP24" s="116"/>
      <c r="AQ24" s="115"/>
      <c r="AR24" s="116"/>
      <c r="AS24" s="115"/>
      <c r="AT24" s="116"/>
      <c r="AU24" s="115"/>
      <c r="AV24" s="116"/>
      <c r="AW24" s="115"/>
      <c r="AX24" s="116"/>
      <c r="AY24" s="115"/>
      <c r="AZ24" s="116"/>
      <c r="BA24" s="115"/>
      <c r="BB24" s="116"/>
      <c r="BC24" s="115"/>
      <c r="BD24" s="116"/>
      <c r="BE24" s="115"/>
      <c r="BF24" s="116"/>
      <c r="BG24" s="115"/>
      <c r="BH24" s="116"/>
      <c r="BI24" s="115"/>
      <c r="BJ24" s="116"/>
      <c r="BK24" s="115"/>
      <c r="BL24" s="116"/>
    </row>
    <row r="25" spans="1:64" ht="15.6" thickTop="1" thickBot="1">
      <c r="A25" s="125"/>
      <c r="B25" s="126"/>
      <c r="C25" s="115"/>
      <c r="D25" s="116"/>
      <c r="E25" s="115"/>
      <c r="F25" s="116"/>
      <c r="G25" s="115"/>
      <c r="H25" s="116"/>
      <c r="I25" s="115"/>
      <c r="J25" s="116"/>
      <c r="K25" s="115"/>
      <c r="L25" s="116"/>
      <c r="M25" s="115"/>
      <c r="N25" s="116"/>
      <c r="O25" s="115"/>
      <c r="P25" s="116"/>
      <c r="Q25" s="115"/>
      <c r="R25" s="116"/>
      <c r="S25" s="115"/>
      <c r="T25" s="116"/>
      <c r="U25" s="115"/>
      <c r="V25" s="116"/>
      <c r="W25" s="115"/>
      <c r="X25" s="116"/>
      <c r="Y25" s="115"/>
      <c r="Z25" s="116"/>
      <c r="AA25" s="115"/>
      <c r="AB25" s="116"/>
      <c r="AC25" s="115"/>
      <c r="AD25" s="116"/>
      <c r="AE25" s="115"/>
      <c r="AF25" s="116"/>
      <c r="AG25" s="115"/>
      <c r="AH25" s="116"/>
      <c r="AI25" s="115"/>
      <c r="AJ25" s="116"/>
      <c r="AK25" s="115"/>
      <c r="AL25" s="116"/>
      <c r="AM25" s="115"/>
      <c r="AN25" s="116"/>
      <c r="AO25" s="115"/>
      <c r="AP25" s="116"/>
      <c r="AQ25" s="115"/>
      <c r="AR25" s="116"/>
      <c r="AS25" s="115"/>
      <c r="AT25" s="116"/>
      <c r="AU25" s="115"/>
      <c r="AV25" s="116"/>
      <c r="AW25" s="115"/>
      <c r="AX25" s="116"/>
      <c r="AY25" s="115"/>
      <c r="AZ25" s="116"/>
      <c r="BA25" s="115"/>
      <c r="BB25" s="116"/>
      <c r="BC25" s="115"/>
      <c r="BD25" s="116"/>
      <c r="BE25" s="115"/>
      <c r="BF25" s="116"/>
      <c r="BG25" s="115"/>
      <c r="BH25" s="116"/>
      <c r="BI25" s="115"/>
      <c r="BJ25" s="116"/>
      <c r="BK25" s="115"/>
      <c r="BL25" s="116"/>
    </row>
    <row r="26" spans="1:64" ht="15.6" thickTop="1" thickBot="1">
      <c r="A26" s="125"/>
      <c r="B26" s="126"/>
      <c r="C26" s="115"/>
      <c r="D26" s="116"/>
      <c r="E26" s="115"/>
      <c r="F26" s="116"/>
      <c r="G26" s="115"/>
      <c r="H26" s="116"/>
      <c r="I26" s="115"/>
      <c r="J26" s="116"/>
      <c r="K26" s="115"/>
      <c r="L26" s="116"/>
      <c r="M26" s="115"/>
      <c r="N26" s="116"/>
      <c r="O26" s="115"/>
      <c r="P26" s="116"/>
      <c r="Q26" s="115"/>
      <c r="R26" s="116"/>
      <c r="S26" s="115"/>
      <c r="T26" s="116"/>
      <c r="U26" s="115"/>
      <c r="V26" s="116"/>
      <c r="W26" s="115"/>
      <c r="X26" s="116"/>
      <c r="Y26" s="115"/>
      <c r="Z26" s="116"/>
      <c r="AA26" s="115"/>
      <c r="AB26" s="116"/>
      <c r="AC26" s="115"/>
      <c r="AD26" s="116"/>
      <c r="AE26" s="115"/>
      <c r="AF26" s="116"/>
      <c r="AG26" s="115"/>
      <c r="AH26" s="116"/>
      <c r="AI26" s="115"/>
      <c r="AJ26" s="116"/>
      <c r="AK26" s="115"/>
      <c r="AL26" s="116"/>
      <c r="AM26" s="115"/>
      <c r="AN26" s="116"/>
      <c r="AO26" s="115"/>
      <c r="AP26" s="116"/>
      <c r="AQ26" s="115"/>
      <c r="AR26" s="116"/>
      <c r="AS26" s="115"/>
      <c r="AT26" s="116"/>
      <c r="AU26" s="115"/>
      <c r="AV26" s="116"/>
      <c r="AW26" s="115"/>
      <c r="AX26" s="116"/>
      <c r="AY26" s="115"/>
      <c r="AZ26" s="116"/>
      <c r="BA26" s="115"/>
      <c r="BB26" s="116"/>
      <c r="BC26" s="115"/>
      <c r="BD26" s="116"/>
      <c r="BE26" s="115"/>
      <c r="BF26" s="116"/>
      <c r="BG26" s="115"/>
      <c r="BH26" s="116"/>
      <c r="BI26" s="115"/>
      <c r="BJ26" s="116"/>
      <c r="BK26" s="115"/>
      <c r="BL26" s="116"/>
    </row>
    <row r="27" spans="1:64" ht="15.6" thickTop="1" thickBot="1">
      <c r="A27" s="125"/>
      <c r="B27" s="126"/>
      <c r="C27" s="115"/>
      <c r="D27" s="116"/>
      <c r="E27" s="115"/>
      <c r="F27" s="116"/>
      <c r="G27" s="115"/>
      <c r="H27" s="116"/>
      <c r="I27" s="115"/>
      <c r="J27" s="116"/>
      <c r="K27" s="115"/>
      <c r="L27" s="116"/>
      <c r="M27" s="115"/>
      <c r="N27" s="116"/>
      <c r="O27" s="115"/>
      <c r="P27" s="116"/>
      <c r="Q27" s="115"/>
      <c r="R27" s="116"/>
      <c r="S27" s="115"/>
      <c r="T27" s="116"/>
      <c r="U27" s="115"/>
      <c r="V27" s="116"/>
      <c r="W27" s="115"/>
      <c r="X27" s="116"/>
      <c r="Y27" s="115"/>
      <c r="Z27" s="116"/>
      <c r="AA27" s="115"/>
      <c r="AB27" s="116"/>
      <c r="AC27" s="115"/>
      <c r="AD27" s="116"/>
      <c r="AE27" s="115"/>
      <c r="AF27" s="116"/>
      <c r="AG27" s="115"/>
      <c r="AH27" s="116"/>
      <c r="AI27" s="115"/>
      <c r="AJ27" s="116"/>
      <c r="AK27" s="115"/>
      <c r="AL27" s="116"/>
      <c r="AM27" s="115"/>
      <c r="AN27" s="116"/>
      <c r="AO27" s="115"/>
      <c r="AP27" s="116"/>
      <c r="AQ27" s="115"/>
      <c r="AR27" s="116"/>
      <c r="AS27" s="115"/>
      <c r="AT27" s="116"/>
      <c r="AU27" s="115"/>
      <c r="AV27" s="116"/>
      <c r="AW27" s="115"/>
      <c r="AX27" s="116"/>
      <c r="AY27" s="115"/>
      <c r="AZ27" s="116"/>
      <c r="BA27" s="115"/>
      <c r="BB27" s="116"/>
      <c r="BC27" s="115"/>
      <c r="BD27" s="116"/>
      <c r="BE27" s="115"/>
      <c r="BF27" s="116"/>
      <c r="BG27" s="115"/>
      <c r="BH27" s="116"/>
      <c r="BI27" s="115"/>
      <c r="BJ27" s="116"/>
      <c r="BK27" s="115"/>
      <c r="BL27" s="116"/>
    </row>
    <row r="28" spans="1:64" ht="15.6" thickTop="1" thickBot="1">
      <c r="A28" s="125"/>
      <c r="B28" s="126"/>
      <c r="C28" s="115"/>
      <c r="D28" s="116"/>
      <c r="E28" s="115"/>
      <c r="F28" s="116"/>
      <c r="G28" s="115"/>
      <c r="H28" s="116"/>
      <c r="I28" s="115"/>
      <c r="J28" s="116"/>
      <c r="K28" s="115"/>
      <c r="L28" s="116"/>
      <c r="M28" s="115"/>
      <c r="N28" s="116"/>
      <c r="O28" s="115"/>
      <c r="P28" s="116"/>
      <c r="Q28" s="115"/>
      <c r="R28" s="116"/>
      <c r="S28" s="115"/>
      <c r="T28" s="116"/>
      <c r="U28" s="115"/>
      <c r="V28" s="116"/>
      <c r="W28" s="115"/>
      <c r="X28" s="116"/>
      <c r="Y28" s="115"/>
      <c r="Z28" s="116"/>
      <c r="AA28" s="115"/>
      <c r="AB28" s="116"/>
      <c r="AC28" s="115"/>
      <c r="AD28" s="116"/>
      <c r="AE28" s="115"/>
      <c r="AF28" s="116"/>
      <c r="AG28" s="115"/>
      <c r="AH28" s="116"/>
      <c r="AI28" s="115"/>
      <c r="AJ28" s="116"/>
      <c r="AK28" s="115"/>
      <c r="AL28" s="116"/>
      <c r="AM28" s="115"/>
      <c r="AN28" s="116"/>
      <c r="AO28" s="115"/>
      <c r="AP28" s="116"/>
      <c r="AQ28" s="115"/>
      <c r="AR28" s="116"/>
      <c r="AS28" s="115"/>
      <c r="AT28" s="116"/>
      <c r="AU28" s="115"/>
      <c r="AV28" s="116"/>
      <c r="AW28" s="115"/>
      <c r="AX28" s="116"/>
      <c r="AY28" s="115"/>
      <c r="AZ28" s="116"/>
      <c r="BA28" s="115"/>
      <c r="BB28" s="116"/>
      <c r="BC28" s="115"/>
      <c r="BD28" s="116"/>
      <c r="BE28" s="115"/>
      <c r="BF28" s="116"/>
      <c r="BG28" s="115"/>
      <c r="BH28" s="116"/>
      <c r="BI28" s="115"/>
      <c r="BJ28" s="116"/>
      <c r="BK28" s="115"/>
      <c r="BL28" s="116"/>
    </row>
    <row r="29" spans="1:64" ht="15.6" thickTop="1" thickBot="1">
      <c r="A29" s="97" t="str">
        <f>IF(PARAMETRES!B2="","",PARAMETRES!B2)</f>
        <v>Vacances</v>
      </c>
      <c r="B29" s="98" t="str">
        <f>IF(PARAMETRES!A2="","",PARAMETRES!A2)</f>
        <v>V</v>
      </c>
      <c r="C29" s="196" t="str">
        <f>IF($A$29="","",IF(COUNTIF(C9:C28,$B$29)/2+(COUNTIF(D9:D28,$B$29)/2)=0,"",COUNTIF(C9:C28,$B$29)/2+(COUNTIF(D9:D28,$B$29)/2)))</f>
        <v/>
      </c>
      <c r="D29" s="197"/>
      <c r="E29" s="196" t="str">
        <f t="shared" ref="E29" si="0">IF($A$29="","",IF(COUNTIF(E9:E28,$B$29)/2+(COUNTIF(F9:F28,$B$29)/2)=0,"",COUNTIF(E9:E28,$B$29)/2+(COUNTIF(F9:F28,$B$29)/2)))</f>
        <v/>
      </c>
      <c r="F29" s="197"/>
      <c r="G29" s="196" t="str">
        <f t="shared" ref="G29" si="1">IF($A$29="","",IF(COUNTIF(G9:G28,$B$29)/2+(COUNTIF(H9:H28,$B$29)/2)=0,"",COUNTIF(G9:G28,$B$29)/2+(COUNTIF(H9:H28,$B$29)/2)))</f>
        <v/>
      </c>
      <c r="H29" s="197"/>
      <c r="I29" s="196" t="str">
        <f t="shared" ref="I29" si="2">IF($A$29="","",IF(COUNTIF(I9:I28,$B$29)/2+(COUNTIF(J9:J28,$B$29)/2)=0,"",COUNTIF(I9:I28,$B$29)/2+(COUNTIF(J9:J28,$B$29)/2)))</f>
        <v/>
      </c>
      <c r="J29" s="197"/>
      <c r="K29" s="196" t="str">
        <f t="shared" ref="K29" si="3">IF($A$29="","",IF(COUNTIF(K9:K28,$B$29)/2+(COUNTIF(L9:L28,$B$29)/2)=0,"",COUNTIF(K9:K28,$B$29)/2+(COUNTIF(L9:L28,$B$29)/2)))</f>
        <v/>
      </c>
      <c r="L29" s="197"/>
      <c r="M29" s="196" t="str">
        <f t="shared" ref="M29" si="4">IF($A$29="","",IF(COUNTIF(M9:M28,$B$29)/2+(COUNTIF(N9:N28,$B$29)/2)=0,"",COUNTIF(M9:M28,$B$29)/2+(COUNTIF(N9:N28,$B$29)/2)))</f>
        <v/>
      </c>
      <c r="N29" s="197"/>
      <c r="O29" s="196" t="str">
        <f t="shared" ref="O29" si="5">IF($A$29="","",IF(COUNTIF(O9:O28,$B$29)/2+(COUNTIF(P9:P28,$B$29)/2)=0,"",COUNTIF(O9:O28,$B$29)/2+(COUNTIF(P9:P28,$B$29)/2)))</f>
        <v/>
      </c>
      <c r="P29" s="197"/>
      <c r="Q29" s="196" t="str">
        <f t="shared" ref="Q29" si="6">IF($A$29="","",IF(COUNTIF(Q9:Q28,$B$29)/2+(COUNTIF(R9:R28,$B$29)/2)=0,"",COUNTIF(Q9:Q28,$B$29)/2+(COUNTIF(R9:R28,$B$29)/2)))</f>
        <v/>
      </c>
      <c r="R29" s="197"/>
      <c r="S29" s="196" t="str">
        <f t="shared" ref="S29" si="7">IF($A$29="","",IF(COUNTIF(S9:S28,$B$29)/2+(COUNTIF(T9:T28,$B$29)/2)=0,"",COUNTIF(S9:S28,$B$29)/2+(COUNTIF(T9:T28,$B$29)/2)))</f>
        <v/>
      </c>
      <c r="T29" s="197"/>
      <c r="U29" s="196" t="str">
        <f t="shared" ref="U29" si="8">IF($A$29="","",IF(COUNTIF(U9:U28,$B$29)/2+(COUNTIF(V9:V28,$B$29)/2)=0,"",COUNTIF(U9:U28,$B$29)/2+(COUNTIF(V9:V28,$B$29)/2)))</f>
        <v/>
      </c>
      <c r="V29" s="197"/>
      <c r="W29" s="196" t="str">
        <f t="shared" ref="W29" si="9">IF($A$29="","",IF(COUNTIF(W9:W28,$B$29)/2+(COUNTIF(X9:X28,$B$29)/2)=0,"",COUNTIF(W9:W28,$B$29)/2+(COUNTIF(X9:X28,$B$29)/2)))</f>
        <v/>
      </c>
      <c r="X29" s="197"/>
      <c r="Y29" s="196" t="str">
        <f t="shared" ref="Y29" si="10">IF($A$29="","",IF(COUNTIF(Y9:Y28,$B$29)/2+(COUNTIF(Z9:Z28,$B$29)/2)=0,"",COUNTIF(Y9:Y28,$B$29)/2+(COUNTIF(Z9:Z28,$B$29)/2)))</f>
        <v/>
      </c>
      <c r="Z29" s="197"/>
      <c r="AA29" s="196" t="str">
        <f t="shared" ref="AA29" si="11">IF($A$29="","",IF(COUNTIF(AA9:AA28,$B$29)/2+(COUNTIF(AB9:AB28,$B$29)/2)=0,"",COUNTIF(AA9:AA28,$B$29)/2+(COUNTIF(AB9:AB28,$B$29)/2)))</f>
        <v/>
      </c>
      <c r="AB29" s="197"/>
      <c r="AC29" s="196" t="str">
        <f t="shared" ref="AC29" si="12">IF($A$29="","",IF(COUNTIF(AC9:AC28,$B$29)/2+(COUNTIF(AD9:AD28,$B$29)/2)=0,"",COUNTIF(AC9:AC28,$B$29)/2+(COUNTIF(AD9:AD28,$B$29)/2)))</f>
        <v/>
      </c>
      <c r="AD29" s="197"/>
      <c r="AE29" s="196" t="str">
        <f t="shared" ref="AE29" si="13">IF($A$29="","",IF(COUNTIF(AE9:AE28,$B$29)/2+(COUNTIF(AF9:AF28,$B$29)/2)=0,"",COUNTIF(AE9:AE28,$B$29)/2+(COUNTIF(AF9:AF28,$B$29)/2)))</f>
        <v/>
      </c>
      <c r="AF29" s="197"/>
      <c r="AG29" s="196" t="str">
        <f t="shared" ref="AG29" si="14">IF($A$29="","",IF(COUNTIF(AG9:AG28,$B$29)/2+(COUNTIF(AH9:AH28,$B$29)/2)=0,"",COUNTIF(AG9:AG28,$B$29)/2+(COUNTIF(AH9:AH28,$B$29)/2)))</f>
        <v/>
      </c>
      <c r="AH29" s="197"/>
      <c r="AI29" s="196" t="str">
        <f t="shared" ref="AI29" si="15">IF($A$29="","",IF(COUNTIF(AI9:AI28,$B$29)/2+(COUNTIF(AJ9:AJ28,$B$29)/2)=0,"",COUNTIF(AI9:AI28,$B$29)/2+(COUNTIF(AJ9:AJ28,$B$29)/2)))</f>
        <v/>
      </c>
      <c r="AJ29" s="197"/>
      <c r="AK29" s="196" t="str">
        <f t="shared" ref="AK29" si="16">IF($A$29="","",IF(COUNTIF(AK9:AK28,$B$29)/2+(COUNTIF(AL9:AL28,$B$29)/2)=0,"",COUNTIF(AK9:AK28,$B$29)/2+(COUNTIF(AL9:AL28,$B$29)/2)))</f>
        <v/>
      </c>
      <c r="AL29" s="197"/>
      <c r="AM29" s="196" t="str">
        <f t="shared" ref="AM29" si="17">IF($A$29="","",IF(COUNTIF(AM9:AM28,$B$29)/2+(COUNTIF(AN9:AN28,$B$29)/2)=0,"",COUNTIF(AM9:AM28,$B$29)/2+(COUNTIF(AN9:AN28,$B$29)/2)))</f>
        <v/>
      </c>
      <c r="AN29" s="197"/>
      <c r="AO29" s="196" t="str">
        <f t="shared" ref="AO29" si="18">IF($A$29="","",IF(COUNTIF(AO9:AO28,$B$29)/2+(COUNTIF(AP9:AP28,$B$29)/2)=0,"",COUNTIF(AO9:AO28,$B$29)/2+(COUNTIF(AP9:AP28,$B$29)/2)))</f>
        <v/>
      </c>
      <c r="AP29" s="197"/>
      <c r="AQ29" s="196" t="str">
        <f t="shared" ref="AQ29" si="19">IF($A$29="","",IF(COUNTIF(AQ9:AQ28,$B$29)/2+(COUNTIF(AR9:AR28,$B$29)/2)=0,"",COUNTIF(AQ9:AQ28,$B$29)/2+(COUNTIF(AR9:AR28,$B$29)/2)))</f>
        <v/>
      </c>
      <c r="AR29" s="197"/>
      <c r="AS29" s="196" t="str">
        <f t="shared" ref="AS29" si="20">IF($A$29="","",IF(COUNTIF(AS9:AS28,$B$29)/2+(COUNTIF(AT9:AT28,$B$29)/2)=0,"",COUNTIF(AS9:AS28,$B$29)/2+(COUNTIF(AT9:AT28,$B$29)/2)))</f>
        <v/>
      </c>
      <c r="AT29" s="197"/>
      <c r="AU29" s="196" t="str">
        <f t="shared" ref="AU29" si="21">IF($A$29="","",IF(COUNTIF(AU9:AU28,$B$29)/2+(COUNTIF(AV9:AV28,$B$29)/2)=0,"",COUNTIF(AU9:AU28,$B$29)/2+(COUNTIF(AV9:AV28,$B$29)/2)))</f>
        <v/>
      </c>
      <c r="AV29" s="197"/>
      <c r="AW29" s="196" t="str">
        <f t="shared" ref="AW29" si="22">IF($A$29="","",IF(COUNTIF(AW9:AW28,$B$29)/2+(COUNTIF(AX9:AX28,$B$29)/2)=0,"",COUNTIF(AW9:AW28,$B$29)/2+(COUNTIF(AX9:AX28,$B$29)/2)))</f>
        <v/>
      </c>
      <c r="AX29" s="197"/>
      <c r="AY29" s="196" t="str">
        <f t="shared" ref="AY29" si="23">IF($A$29="","",IF(COUNTIF(AY9:AY28,$B$29)/2+(COUNTIF(AZ9:AZ28,$B$29)/2)=0,"",COUNTIF(AY9:AY28,$B$29)/2+(COUNTIF(AZ9:AZ28,$B$29)/2)))</f>
        <v/>
      </c>
      <c r="AZ29" s="197"/>
      <c r="BA29" s="196" t="str">
        <f t="shared" ref="BA29" si="24">IF($A$29="","",IF(COUNTIF(BA9:BA28,$B$29)/2+(COUNTIF(BB9:BB28,$B$29)/2)=0,"",COUNTIF(BA9:BA28,$B$29)/2+(COUNTIF(BB9:BB28,$B$29)/2)))</f>
        <v/>
      </c>
      <c r="BB29" s="197"/>
      <c r="BC29" s="196" t="str">
        <f t="shared" ref="BC29" si="25">IF($A$29="","",IF(COUNTIF(BC9:BC28,$B$29)/2+(COUNTIF(BD9:BD28,$B$29)/2)=0,"",COUNTIF(BC9:BC28,$B$29)/2+(COUNTIF(BD9:BD28,$B$29)/2)))</f>
        <v/>
      </c>
      <c r="BD29" s="197"/>
      <c r="BE29" s="196" t="str">
        <f t="shared" ref="BE29" si="26">IF($A$29="","",IF(COUNTIF(BE9:BE28,$B$29)/2+(COUNTIF(BF9:BF28,$B$29)/2)=0,"",COUNTIF(BE9:BE28,$B$29)/2+(COUNTIF(BF9:BF28,$B$29)/2)))</f>
        <v/>
      </c>
      <c r="BF29" s="197"/>
      <c r="BG29" s="196" t="str">
        <f t="shared" ref="BG29" si="27">IF($A$29="","",IF(COUNTIF(BG9:BG28,$B$29)/2+(COUNTIF(BH9:BH28,$B$29)/2)=0,"",COUNTIF(BG9:BG28,$B$29)/2+(COUNTIF(BH9:BH28,$B$29)/2)))</f>
        <v/>
      </c>
      <c r="BH29" s="197"/>
      <c r="BI29" s="196" t="str">
        <f t="shared" ref="BI29" si="28">IF($A$29="","",IF(COUNTIF(BI9:BI28,$B$29)/2+(COUNTIF(BJ9:BJ28,$B$29)/2)=0,"",COUNTIF(BI9:BI28,$B$29)/2+(COUNTIF(BJ9:BJ28,$B$29)/2)))</f>
        <v/>
      </c>
      <c r="BJ29" s="197"/>
      <c r="BK29" s="196" t="str">
        <f t="shared" ref="BK29" si="29">IF($A$29="","",IF(COUNTIF(BK9:BK28,$B$29)/2+(COUNTIF(BL9:BL28,$B$29)/2)=0,"",COUNTIF(BK9:BK28,$B$29)/2+(COUNTIF(BL9:BL28,$B$29)/2)))</f>
        <v/>
      </c>
      <c r="BL29" s="197"/>
    </row>
    <row r="30" spans="1:64" ht="15" thickBot="1">
      <c r="A30" s="99" t="str">
        <f>IF(PARAMETRES!B3="","",PARAMETRES!B3)</f>
        <v>Maladie</v>
      </c>
      <c r="B30" s="100" t="str">
        <f>IF(PARAMETRES!A3="","",PARAMETRES!A3)</f>
        <v>M</v>
      </c>
      <c r="C30" s="207" t="str">
        <f>IF($A$30="","",IF(COUNTIF(C9:C28,$B$30)/2+(COUNTIF(D9:D28,$B$30)/2)=0,"",COUNTIF(C9:C28,$B$30)/2+(COUNTIF(D9:D28,$B$30)/2)))</f>
        <v/>
      </c>
      <c r="D30" s="208"/>
      <c r="E30" s="207" t="str">
        <f t="shared" ref="E30" si="30">IF($A$30="","",IF(COUNTIF(E9:E28,$B$30)/2+(COUNTIF(F9:F28,$B$30)/2)=0,"",COUNTIF(E9:E28,$B$30)/2+(COUNTIF(F9:F28,$B$30)/2)))</f>
        <v/>
      </c>
      <c r="F30" s="208"/>
      <c r="G30" s="207" t="str">
        <f t="shared" ref="G30" si="31">IF($A$30="","",IF(COUNTIF(G9:G28,$B$30)/2+(COUNTIF(H9:H28,$B$30)/2)=0,"",COUNTIF(G9:G28,$B$30)/2+(COUNTIF(H9:H28,$B$30)/2)))</f>
        <v/>
      </c>
      <c r="H30" s="208"/>
      <c r="I30" s="207" t="str">
        <f t="shared" ref="I30" si="32">IF($A$30="","",IF(COUNTIF(I9:I28,$B$30)/2+(COUNTIF(J9:J28,$B$30)/2)=0,"",COUNTIF(I9:I28,$B$30)/2+(COUNTIF(J9:J28,$B$30)/2)))</f>
        <v/>
      </c>
      <c r="J30" s="208"/>
      <c r="K30" s="207" t="str">
        <f t="shared" ref="K30" si="33">IF($A$30="","",IF(COUNTIF(K9:K28,$B$30)/2+(COUNTIF(L9:L28,$B$30)/2)=0,"",COUNTIF(K9:K28,$B$30)/2+(COUNTIF(L9:L28,$B$30)/2)))</f>
        <v/>
      </c>
      <c r="L30" s="208"/>
      <c r="M30" s="207" t="str">
        <f t="shared" ref="M30" si="34">IF($A$30="","",IF(COUNTIF(M9:M28,$B$30)/2+(COUNTIF(N9:N28,$B$30)/2)=0,"",COUNTIF(M9:M28,$B$30)/2+(COUNTIF(N9:N28,$B$30)/2)))</f>
        <v/>
      </c>
      <c r="N30" s="208"/>
      <c r="O30" s="207" t="str">
        <f t="shared" ref="O30" si="35">IF($A$30="","",IF(COUNTIF(O9:O28,$B$30)/2+(COUNTIF(P9:P28,$B$30)/2)=0,"",COUNTIF(O9:O28,$B$30)/2+(COUNTIF(P9:P28,$B$30)/2)))</f>
        <v/>
      </c>
      <c r="P30" s="208"/>
      <c r="Q30" s="207" t="str">
        <f t="shared" ref="Q30" si="36">IF($A$30="","",IF(COUNTIF(Q9:Q28,$B$30)/2+(COUNTIF(R9:R28,$B$30)/2)=0,"",COUNTIF(Q9:Q28,$B$30)/2+(COUNTIF(R9:R28,$B$30)/2)))</f>
        <v/>
      </c>
      <c r="R30" s="208"/>
      <c r="S30" s="207" t="str">
        <f t="shared" ref="S30" si="37">IF($A$30="","",IF(COUNTIF(S9:S28,$B$30)/2+(COUNTIF(T9:T28,$B$30)/2)=0,"",COUNTIF(S9:S28,$B$30)/2+(COUNTIF(T9:T28,$B$30)/2)))</f>
        <v/>
      </c>
      <c r="T30" s="208"/>
      <c r="U30" s="207" t="str">
        <f t="shared" ref="U30" si="38">IF($A$30="","",IF(COUNTIF(U9:U28,$B$30)/2+(COUNTIF(V9:V28,$B$30)/2)=0,"",COUNTIF(U9:U28,$B$30)/2+(COUNTIF(V9:V28,$B$30)/2)))</f>
        <v/>
      </c>
      <c r="V30" s="208"/>
      <c r="W30" s="207" t="str">
        <f t="shared" ref="W30" si="39">IF($A$30="","",IF(COUNTIF(W9:W28,$B$30)/2+(COUNTIF(X9:X28,$B$30)/2)=0,"",COUNTIF(W9:W28,$B$30)/2+(COUNTIF(X9:X28,$B$30)/2)))</f>
        <v/>
      </c>
      <c r="X30" s="208"/>
      <c r="Y30" s="207" t="str">
        <f t="shared" ref="Y30" si="40">IF($A$30="","",IF(COUNTIF(Y9:Y28,$B$30)/2+(COUNTIF(Z9:Z28,$B$30)/2)=0,"",COUNTIF(Y9:Y28,$B$30)/2+(COUNTIF(Z9:Z28,$B$30)/2)))</f>
        <v/>
      </c>
      <c r="Z30" s="208"/>
      <c r="AA30" s="207" t="str">
        <f t="shared" ref="AA30" si="41">IF($A$30="","",IF(COUNTIF(AA9:AA28,$B$30)/2+(COUNTIF(AB9:AB28,$B$30)/2)=0,"",COUNTIF(AA9:AA28,$B$30)/2+(COUNTIF(AB9:AB28,$B$30)/2)))</f>
        <v/>
      </c>
      <c r="AB30" s="208"/>
      <c r="AC30" s="207" t="str">
        <f t="shared" ref="AC30" si="42">IF($A$30="","",IF(COUNTIF(AC9:AC28,$B$30)/2+(COUNTIF(AD9:AD28,$B$30)/2)=0,"",COUNTIF(AC9:AC28,$B$30)/2+(COUNTIF(AD9:AD28,$B$30)/2)))</f>
        <v/>
      </c>
      <c r="AD30" s="208"/>
      <c r="AE30" s="207" t="str">
        <f t="shared" ref="AE30" si="43">IF($A$30="","",IF(COUNTIF(AE9:AE28,$B$30)/2+(COUNTIF(AF9:AF28,$B$30)/2)=0,"",COUNTIF(AE9:AE28,$B$30)/2+(COUNTIF(AF9:AF28,$B$30)/2)))</f>
        <v/>
      </c>
      <c r="AF30" s="208"/>
      <c r="AG30" s="207" t="str">
        <f t="shared" ref="AG30" si="44">IF($A$30="","",IF(COUNTIF(AG9:AG28,$B$30)/2+(COUNTIF(AH9:AH28,$B$30)/2)=0,"",COUNTIF(AG9:AG28,$B$30)/2+(COUNTIF(AH9:AH28,$B$30)/2)))</f>
        <v/>
      </c>
      <c r="AH30" s="208"/>
      <c r="AI30" s="207" t="str">
        <f t="shared" ref="AI30" si="45">IF($A$30="","",IF(COUNTIF(AI9:AI28,$B$30)/2+(COUNTIF(AJ9:AJ28,$B$30)/2)=0,"",COUNTIF(AI9:AI28,$B$30)/2+(COUNTIF(AJ9:AJ28,$B$30)/2)))</f>
        <v/>
      </c>
      <c r="AJ30" s="208"/>
      <c r="AK30" s="207" t="str">
        <f t="shared" ref="AK30" si="46">IF($A$30="","",IF(COUNTIF(AK9:AK28,$B$30)/2+(COUNTIF(AL9:AL28,$B$30)/2)=0,"",COUNTIF(AK9:AK28,$B$30)/2+(COUNTIF(AL9:AL28,$B$30)/2)))</f>
        <v/>
      </c>
      <c r="AL30" s="208"/>
      <c r="AM30" s="207" t="str">
        <f t="shared" ref="AM30" si="47">IF($A$30="","",IF(COUNTIF(AM9:AM28,$B$30)/2+(COUNTIF(AN9:AN28,$B$30)/2)=0,"",COUNTIF(AM9:AM28,$B$30)/2+(COUNTIF(AN9:AN28,$B$30)/2)))</f>
        <v/>
      </c>
      <c r="AN30" s="208"/>
      <c r="AO30" s="207" t="str">
        <f t="shared" ref="AO30" si="48">IF($A$30="","",IF(COUNTIF(AO9:AO28,$B$30)/2+(COUNTIF(AP9:AP28,$B$30)/2)=0,"",COUNTIF(AO9:AO28,$B$30)/2+(COUNTIF(AP9:AP28,$B$30)/2)))</f>
        <v/>
      </c>
      <c r="AP30" s="208"/>
      <c r="AQ30" s="207" t="str">
        <f t="shared" ref="AQ30" si="49">IF($A$30="","",IF(COUNTIF(AQ9:AQ28,$B$30)/2+(COUNTIF(AR9:AR28,$B$30)/2)=0,"",COUNTIF(AQ9:AQ28,$B$30)/2+(COUNTIF(AR9:AR28,$B$30)/2)))</f>
        <v/>
      </c>
      <c r="AR30" s="208"/>
      <c r="AS30" s="207" t="str">
        <f t="shared" ref="AS30" si="50">IF($A$30="","",IF(COUNTIF(AS9:AS28,$B$30)/2+(COUNTIF(AT9:AT28,$B$30)/2)=0,"",COUNTIF(AS9:AS28,$B$30)/2+(COUNTIF(AT9:AT28,$B$30)/2)))</f>
        <v/>
      </c>
      <c r="AT30" s="208"/>
      <c r="AU30" s="207" t="str">
        <f t="shared" ref="AU30" si="51">IF($A$30="","",IF(COUNTIF(AU9:AU28,$B$30)/2+(COUNTIF(AV9:AV28,$B$30)/2)=0,"",COUNTIF(AU9:AU28,$B$30)/2+(COUNTIF(AV9:AV28,$B$30)/2)))</f>
        <v/>
      </c>
      <c r="AV30" s="208"/>
      <c r="AW30" s="207" t="str">
        <f t="shared" ref="AW30" si="52">IF($A$30="","",IF(COUNTIF(AW9:AW28,$B$30)/2+(COUNTIF(AX9:AX28,$B$30)/2)=0,"",COUNTIF(AW9:AW28,$B$30)/2+(COUNTIF(AX9:AX28,$B$30)/2)))</f>
        <v/>
      </c>
      <c r="AX30" s="208"/>
      <c r="AY30" s="207" t="str">
        <f t="shared" ref="AY30" si="53">IF($A$30="","",IF(COUNTIF(AY9:AY28,$B$30)/2+(COUNTIF(AZ9:AZ28,$B$30)/2)=0,"",COUNTIF(AY9:AY28,$B$30)/2+(COUNTIF(AZ9:AZ28,$B$30)/2)))</f>
        <v/>
      </c>
      <c r="AZ30" s="208"/>
      <c r="BA30" s="207" t="str">
        <f t="shared" ref="BA30" si="54">IF($A$30="","",IF(COUNTIF(BA9:BA28,$B$30)/2+(COUNTIF(BB9:BB28,$B$30)/2)=0,"",COUNTIF(BA9:BA28,$B$30)/2+(COUNTIF(BB9:BB28,$B$30)/2)))</f>
        <v/>
      </c>
      <c r="BB30" s="208"/>
      <c r="BC30" s="207" t="str">
        <f t="shared" ref="BC30" si="55">IF($A$30="","",IF(COUNTIF(BC9:BC28,$B$30)/2+(COUNTIF(BD9:BD28,$B$30)/2)=0,"",COUNTIF(BC9:BC28,$B$30)/2+(COUNTIF(BD9:BD28,$B$30)/2)))</f>
        <v/>
      </c>
      <c r="BD30" s="208"/>
      <c r="BE30" s="207" t="str">
        <f t="shared" ref="BE30" si="56">IF($A$30="","",IF(COUNTIF(BE9:BE28,$B$30)/2+(COUNTIF(BF9:BF28,$B$30)/2)=0,"",COUNTIF(BE9:BE28,$B$30)/2+(COUNTIF(BF9:BF28,$B$30)/2)))</f>
        <v/>
      </c>
      <c r="BF30" s="208"/>
      <c r="BG30" s="207" t="str">
        <f t="shared" ref="BG30" si="57">IF($A$30="","",IF(COUNTIF(BG9:BG28,$B$30)/2+(COUNTIF(BH9:BH28,$B$30)/2)=0,"",COUNTIF(BG9:BG28,$B$30)/2+(COUNTIF(BH9:BH28,$B$30)/2)))</f>
        <v/>
      </c>
      <c r="BH30" s="208"/>
      <c r="BI30" s="207" t="str">
        <f t="shared" ref="BI30" si="58">IF($A$30="","",IF(COUNTIF(BI9:BI28,$B$30)/2+(COUNTIF(BJ9:BJ28,$B$30)/2)=0,"",COUNTIF(BI9:BI28,$B$30)/2+(COUNTIF(BJ9:BJ28,$B$30)/2)))</f>
        <v/>
      </c>
      <c r="BJ30" s="208"/>
      <c r="BK30" s="207" t="str">
        <f t="shared" ref="BK30" si="59">IF($A$30="","",IF(COUNTIF(BK9:BK28,$B$30)/2+(COUNTIF(BL9:BL28,$B$30)/2)=0,"",COUNTIF(BK9:BK28,$B$30)/2+(COUNTIF(BL9:BL28,$B$30)/2)))</f>
        <v/>
      </c>
      <c r="BL30" s="208"/>
    </row>
    <row r="31" spans="1:64" ht="15" thickBot="1">
      <c r="A31" s="101" t="str">
        <f>IF(PARAMETRES!B4="","",PARAMETRES!B4)</f>
        <v>Congé</v>
      </c>
      <c r="B31" s="102" t="str">
        <f>IF(PARAMETRES!A4="","",PARAMETRES!A4)</f>
        <v>C</v>
      </c>
      <c r="C31" s="209" t="str">
        <f>IF($A$31="","",IF(COUNTIF(C9:C28,$B$31)/2+(COUNTIF(D9:D28,$B$31)/2)=0,"",COUNTIF(C9:C28,$B$31)/2+(COUNTIF(D9:D28,$B$31)/2)))</f>
        <v/>
      </c>
      <c r="D31" s="210"/>
      <c r="E31" s="209" t="str">
        <f t="shared" ref="E31" si="60">IF($A$31="","",IF(COUNTIF(E9:E28,$B$31)/2+(COUNTIF(F9:F28,$B$31)/2)=0,"",COUNTIF(E9:E28,$B$31)/2+(COUNTIF(F9:F28,$B$31)/2)))</f>
        <v/>
      </c>
      <c r="F31" s="210"/>
      <c r="G31" s="209" t="str">
        <f t="shared" ref="G31" si="61">IF($A$31="","",IF(COUNTIF(G9:G28,$B$31)/2+(COUNTIF(H9:H28,$B$31)/2)=0,"",COUNTIF(G9:G28,$B$31)/2+(COUNTIF(H9:H28,$B$31)/2)))</f>
        <v/>
      </c>
      <c r="H31" s="210"/>
      <c r="I31" s="209" t="str">
        <f t="shared" ref="I31" si="62">IF($A$31="","",IF(COUNTIF(I9:I28,$B$31)/2+(COUNTIF(J9:J28,$B$31)/2)=0,"",COUNTIF(I9:I28,$B$31)/2+(COUNTIF(J9:J28,$B$31)/2)))</f>
        <v/>
      </c>
      <c r="J31" s="210"/>
      <c r="K31" s="209" t="str">
        <f t="shared" ref="K31" si="63">IF($A$31="","",IF(COUNTIF(K9:K28,$B$31)/2+(COUNTIF(L9:L28,$B$31)/2)=0,"",COUNTIF(K9:K28,$B$31)/2+(COUNTIF(L9:L28,$B$31)/2)))</f>
        <v/>
      </c>
      <c r="L31" s="210"/>
      <c r="M31" s="209" t="str">
        <f t="shared" ref="M31" si="64">IF($A$31="","",IF(COUNTIF(M9:M28,$B$31)/2+(COUNTIF(N9:N28,$B$31)/2)=0,"",COUNTIF(M9:M28,$B$31)/2+(COUNTIF(N9:N28,$B$31)/2)))</f>
        <v/>
      </c>
      <c r="N31" s="210"/>
      <c r="O31" s="209" t="str">
        <f t="shared" ref="O31" si="65">IF($A$31="","",IF(COUNTIF(O9:O28,$B$31)/2+(COUNTIF(P9:P28,$B$31)/2)=0,"",COUNTIF(O9:O28,$B$31)/2+(COUNTIF(P9:P28,$B$31)/2)))</f>
        <v/>
      </c>
      <c r="P31" s="210"/>
      <c r="Q31" s="209" t="str">
        <f t="shared" ref="Q31" si="66">IF($A$31="","",IF(COUNTIF(Q9:Q28,$B$31)/2+(COUNTIF(R9:R28,$B$31)/2)=0,"",COUNTIF(Q9:Q28,$B$31)/2+(COUNTIF(R9:R28,$B$31)/2)))</f>
        <v/>
      </c>
      <c r="R31" s="210"/>
      <c r="S31" s="209" t="str">
        <f t="shared" ref="S31" si="67">IF($A$31="","",IF(COUNTIF(S9:S28,$B$31)/2+(COUNTIF(T9:T28,$B$31)/2)=0,"",COUNTIF(S9:S28,$B$31)/2+(COUNTIF(T9:T28,$B$31)/2)))</f>
        <v/>
      </c>
      <c r="T31" s="210"/>
      <c r="U31" s="209" t="str">
        <f t="shared" ref="U31" si="68">IF($A$31="","",IF(COUNTIF(U9:U28,$B$31)/2+(COUNTIF(V9:V28,$B$31)/2)=0,"",COUNTIF(U9:U28,$B$31)/2+(COUNTIF(V9:V28,$B$31)/2)))</f>
        <v/>
      </c>
      <c r="V31" s="210"/>
      <c r="W31" s="209" t="str">
        <f t="shared" ref="W31" si="69">IF($A$31="","",IF(COUNTIF(W9:W28,$B$31)/2+(COUNTIF(X9:X28,$B$31)/2)=0,"",COUNTIF(W9:W28,$B$31)/2+(COUNTIF(X9:X28,$B$31)/2)))</f>
        <v/>
      </c>
      <c r="X31" s="210"/>
      <c r="Y31" s="209" t="str">
        <f t="shared" ref="Y31" si="70">IF($A$31="","",IF(COUNTIF(Y9:Y28,$B$31)/2+(COUNTIF(Z9:Z28,$B$31)/2)=0,"",COUNTIF(Y9:Y28,$B$31)/2+(COUNTIF(Z9:Z28,$B$31)/2)))</f>
        <v/>
      </c>
      <c r="Z31" s="210"/>
      <c r="AA31" s="209" t="str">
        <f t="shared" ref="AA31" si="71">IF($A$31="","",IF(COUNTIF(AA9:AA28,$B$31)/2+(COUNTIF(AB9:AB28,$B$31)/2)=0,"",COUNTIF(AA9:AA28,$B$31)/2+(COUNTIF(AB9:AB28,$B$31)/2)))</f>
        <v/>
      </c>
      <c r="AB31" s="210"/>
      <c r="AC31" s="209" t="str">
        <f t="shared" ref="AC31" si="72">IF($A$31="","",IF(COUNTIF(AC9:AC28,$B$31)/2+(COUNTIF(AD9:AD28,$B$31)/2)=0,"",COUNTIF(AC9:AC28,$B$31)/2+(COUNTIF(AD9:AD28,$B$31)/2)))</f>
        <v/>
      </c>
      <c r="AD31" s="210"/>
      <c r="AE31" s="209" t="str">
        <f t="shared" ref="AE31" si="73">IF($A$31="","",IF(COUNTIF(AE9:AE28,$B$31)/2+(COUNTIF(AF9:AF28,$B$31)/2)=0,"",COUNTIF(AE9:AE28,$B$31)/2+(COUNTIF(AF9:AF28,$B$31)/2)))</f>
        <v/>
      </c>
      <c r="AF31" s="210"/>
      <c r="AG31" s="209" t="str">
        <f t="shared" ref="AG31" si="74">IF($A$31="","",IF(COUNTIF(AG9:AG28,$B$31)/2+(COUNTIF(AH9:AH28,$B$31)/2)=0,"",COUNTIF(AG9:AG28,$B$31)/2+(COUNTIF(AH9:AH28,$B$31)/2)))</f>
        <v/>
      </c>
      <c r="AH31" s="210"/>
      <c r="AI31" s="209" t="str">
        <f t="shared" ref="AI31" si="75">IF($A$31="","",IF(COUNTIF(AI9:AI28,$B$31)/2+(COUNTIF(AJ9:AJ28,$B$31)/2)=0,"",COUNTIF(AI9:AI28,$B$31)/2+(COUNTIF(AJ9:AJ28,$B$31)/2)))</f>
        <v/>
      </c>
      <c r="AJ31" s="210"/>
      <c r="AK31" s="209" t="str">
        <f t="shared" ref="AK31" si="76">IF($A$31="","",IF(COUNTIF(AK9:AK28,$B$31)/2+(COUNTIF(AL9:AL28,$B$31)/2)=0,"",COUNTIF(AK9:AK28,$B$31)/2+(COUNTIF(AL9:AL28,$B$31)/2)))</f>
        <v/>
      </c>
      <c r="AL31" s="210"/>
      <c r="AM31" s="209" t="str">
        <f t="shared" ref="AM31" si="77">IF($A$31="","",IF(COUNTIF(AM9:AM28,$B$31)/2+(COUNTIF(AN9:AN28,$B$31)/2)=0,"",COUNTIF(AM9:AM28,$B$31)/2+(COUNTIF(AN9:AN28,$B$31)/2)))</f>
        <v/>
      </c>
      <c r="AN31" s="210"/>
      <c r="AO31" s="209" t="str">
        <f t="shared" ref="AO31" si="78">IF($A$31="","",IF(COUNTIF(AO9:AO28,$B$31)/2+(COUNTIF(AP9:AP28,$B$31)/2)=0,"",COUNTIF(AO9:AO28,$B$31)/2+(COUNTIF(AP9:AP28,$B$31)/2)))</f>
        <v/>
      </c>
      <c r="AP31" s="210"/>
      <c r="AQ31" s="209" t="str">
        <f t="shared" ref="AQ31" si="79">IF($A$31="","",IF(COUNTIF(AQ9:AQ28,$B$31)/2+(COUNTIF(AR9:AR28,$B$31)/2)=0,"",COUNTIF(AQ9:AQ28,$B$31)/2+(COUNTIF(AR9:AR28,$B$31)/2)))</f>
        <v/>
      </c>
      <c r="AR31" s="210"/>
      <c r="AS31" s="209" t="str">
        <f t="shared" ref="AS31" si="80">IF($A$31="","",IF(COUNTIF(AS9:AS28,$B$31)/2+(COUNTIF(AT9:AT28,$B$31)/2)=0,"",COUNTIF(AS9:AS28,$B$31)/2+(COUNTIF(AT9:AT28,$B$31)/2)))</f>
        <v/>
      </c>
      <c r="AT31" s="210"/>
      <c r="AU31" s="209" t="str">
        <f t="shared" ref="AU31" si="81">IF($A$31="","",IF(COUNTIF(AU9:AU28,$B$31)/2+(COUNTIF(AV9:AV28,$B$31)/2)=0,"",COUNTIF(AU9:AU28,$B$31)/2+(COUNTIF(AV9:AV28,$B$31)/2)))</f>
        <v/>
      </c>
      <c r="AV31" s="210"/>
      <c r="AW31" s="209" t="str">
        <f t="shared" ref="AW31" si="82">IF($A$31="","",IF(COUNTIF(AW9:AW28,$B$31)/2+(COUNTIF(AX9:AX28,$B$31)/2)=0,"",COUNTIF(AW9:AW28,$B$31)/2+(COUNTIF(AX9:AX28,$B$31)/2)))</f>
        <v/>
      </c>
      <c r="AX31" s="210"/>
      <c r="AY31" s="209" t="str">
        <f t="shared" ref="AY31" si="83">IF($A$31="","",IF(COUNTIF(AY9:AY28,$B$31)/2+(COUNTIF(AZ9:AZ28,$B$31)/2)=0,"",COUNTIF(AY9:AY28,$B$31)/2+(COUNTIF(AZ9:AZ28,$B$31)/2)))</f>
        <v/>
      </c>
      <c r="AZ31" s="210"/>
      <c r="BA31" s="209" t="str">
        <f t="shared" ref="BA31" si="84">IF($A$31="","",IF(COUNTIF(BA9:BA28,$B$31)/2+(COUNTIF(BB9:BB28,$B$31)/2)=0,"",COUNTIF(BA9:BA28,$B$31)/2+(COUNTIF(BB9:BB28,$B$31)/2)))</f>
        <v/>
      </c>
      <c r="BB31" s="210"/>
      <c r="BC31" s="209" t="str">
        <f t="shared" ref="BC31" si="85">IF($A$31="","",IF(COUNTIF(BC9:BC28,$B$31)/2+(COUNTIF(BD9:BD28,$B$31)/2)=0,"",COUNTIF(BC9:BC28,$B$31)/2+(COUNTIF(BD9:BD28,$B$31)/2)))</f>
        <v/>
      </c>
      <c r="BD31" s="210"/>
      <c r="BE31" s="209" t="str">
        <f t="shared" ref="BE31" si="86">IF($A$31="","",IF(COUNTIF(BE9:BE28,$B$31)/2+(COUNTIF(BF9:BF28,$B$31)/2)=0,"",COUNTIF(BE9:BE28,$B$31)/2+(COUNTIF(BF9:BF28,$B$31)/2)))</f>
        <v/>
      </c>
      <c r="BF31" s="210"/>
      <c r="BG31" s="209" t="str">
        <f t="shared" ref="BG31" si="87">IF($A$31="","",IF(COUNTIF(BG9:BG28,$B$31)/2+(COUNTIF(BH9:BH28,$B$31)/2)=0,"",COUNTIF(BG9:BG28,$B$31)/2+(COUNTIF(BH9:BH28,$B$31)/2)))</f>
        <v/>
      </c>
      <c r="BH31" s="210"/>
      <c r="BI31" s="209" t="str">
        <f t="shared" ref="BI31" si="88">IF($A$31="","",IF(COUNTIF(BI9:BI28,$B$31)/2+(COUNTIF(BJ9:BJ28,$B$31)/2)=0,"",COUNTIF(BI9:BI28,$B$31)/2+(COUNTIF(BJ9:BJ28,$B$31)/2)))</f>
        <v/>
      </c>
      <c r="BJ31" s="210"/>
      <c r="BK31" s="209" t="str">
        <f t="shared" ref="BK31" si="89">IF($A$31="","",IF(COUNTIF(BK9:BK28,$B$31)/2+(COUNTIF(BL9:BL28,$B$31)/2)=0,"",COUNTIF(BK9:BK28,$B$31)/2+(COUNTIF(BL9:BL28,$B$31)/2)))</f>
        <v/>
      </c>
      <c r="BL31" s="210"/>
    </row>
    <row r="32" spans="1:64" ht="15" thickBot="1">
      <c r="A32" s="103" t="str">
        <f>IF(PARAMETRES!B5="","",PARAMETRES!B5)</f>
        <v>Absence</v>
      </c>
      <c r="B32" s="104" t="str">
        <f>IF(PARAMETRES!A5="","",PARAMETRES!A5)</f>
        <v>A</v>
      </c>
      <c r="C32" s="221" t="str">
        <f>IF($A$32="","",IF(COUNTIF(C9:C28,$B$32)/2+(COUNTIF(D9:D28,$B$32)/2)=0,"",COUNTIF(C9:C28,$B$32)/2+(COUNTIF(D9:D28,$B$32)/2)))</f>
        <v/>
      </c>
      <c r="D32" s="222"/>
      <c r="E32" s="221" t="str">
        <f t="shared" ref="E32" si="90">IF($A$32="","",IF(COUNTIF(E9:E28,$B$32)/2+(COUNTIF(F9:F28,$B$32)/2)=0,"",COUNTIF(E9:E28,$B$32)/2+(COUNTIF(F9:F28,$B$32)/2)))</f>
        <v/>
      </c>
      <c r="F32" s="222"/>
      <c r="G32" s="221" t="str">
        <f t="shared" ref="G32" si="91">IF($A$32="","",IF(COUNTIF(G9:G28,$B$32)/2+(COUNTIF(H9:H28,$B$32)/2)=0,"",COUNTIF(G9:G28,$B$32)/2+(COUNTIF(H9:H28,$B$32)/2)))</f>
        <v/>
      </c>
      <c r="H32" s="222"/>
      <c r="I32" s="221" t="str">
        <f t="shared" ref="I32" si="92">IF($A$32="","",IF(COUNTIF(I9:I28,$B$32)/2+(COUNTIF(J9:J28,$B$32)/2)=0,"",COUNTIF(I9:I28,$B$32)/2+(COUNTIF(J9:J28,$B$32)/2)))</f>
        <v/>
      </c>
      <c r="J32" s="222"/>
      <c r="K32" s="221" t="str">
        <f t="shared" ref="K32" si="93">IF($A$32="","",IF(COUNTIF(K9:K28,$B$32)/2+(COUNTIF(L9:L28,$B$32)/2)=0,"",COUNTIF(K9:K28,$B$32)/2+(COUNTIF(L9:L28,$B$32)/2)))</f>
        <v/>
      </c>
      <c r="L32" s="222"/>
      <c r="M32" s="221" t="str">
        <f t="shared" ref="M32" si="94">IF($A$32="","",IF(COUNTIF(M9:M28,$B$32)/2+(COUNTIF(N9:N28,$B$32)/2)=0,"",COUNTIF(M9:M28,$B$32)/2+(COUNTIF(N9:N28,$B$32)/2)))</f>
        <v/>
      </c>
      <c r="N32" s="222"/>
      <c r="O32" s="221" t="str">
        <f t="shared" ref="O32" si="95">IF($A$32="","",IF(COUNTIF(O9:O28,$B$32)/2+(COUNTIF(P9:P28,$B$32)/2)=0,"",COUNTIF(O9:O28,$B$32)/2+(COUNTIF(P9:P28,$B$32)/2)))</f>
        <v/>
      </c>
      <c r="P32" s="222"/>
      <c r="Q32" s="221" t="str">
        <f t="shared" ref="Q32" si="96">IF($A$32="","",IF(COUNTIF(Q9:Q28,$B$32)/2+(COUNTIF(R9:R28,$B$32)/2)=0,"",COUNTIF(Q9:Q28,$B$32)/2+(COUNTIF(R9:R28,$B$32)/2)))</f>
        <v/>
      </c>
      <c r="R32" s="222"/>
      <c r="S32" s="221" t="str">
        <f t="shared" ref="S32" si="97">IF($A$32="","",IF(COUNTIF(S9:S28,$B$32)/2+(COUNTIF(T9:T28,$B$32)/2)=0,"",COUNTIF(S9:S28,$B$32)/2+(COUNTIF(T9:T28,$B$32)/2)))</f>
        <v/>
      </c>
      <c r="T32" s="222"/>
      <c r="U32" s="221" t="str">
        <f t="shared" ref="U32" si="98">IF($A$32="","",IF(COUNTIF(U9:U28,$B$32)/2+(COUNTIF(V9:V28,$B$32)/2)=0,"",COUNTIF(U9:U28,$B$32)/2+(COUNTIF(V9:V28,$B$32)/2)))</f>
        <v/>
      </c>
      <c r="V32" s="222"/>
      <c r="W32" s="221" t="str">
        <f t="shared" ref="W32" si="99">IF($A$32="","",IF(COUNTIF(W9:W28,$B$32)/2+(COUNTIF(X9:X28,$B$32)/2)=0,"",COUNTIF(W9:W28,$B$32)/2+(COUNTIF(X9:X28,$B$32)/2)))</f>
        <v/>
      </c>
      <c r="X32" s="222"/>
      <c r="Y32" s="221" t="str">
        <f t="shared" ref="Y32" si="100">IF($A$32="","",IF(COUNTIF(Y9:Y28,$B$32)/2+(COUNTIF(Z9:Z28,$B$32)/2)=0,"",COUNTIF(Y9:Y28,$B$32)/2+(COUNTIF(Z9:Z28,$B$32)/2)))</f>
        <v/>
      </c>
      <c r="Z32" s="222"/>
      <c r="AA32" s="221" t="str">
        <f t="shared" ref="AA32" si="101">IF($A$32="","",IF(COUNTIF(AA9:AA28,$B$32)/2+(COUNTIF(AB9:AB28,$B$32)/2)=0,"",COUNTIF(AA9:AA28,$B$32)/2+(COUNTIF(AB9:AB28,$B$32)/2)))</f>
        <v/>
      </c>
      <c r="AB32" s="222"/>
      <c r="AC32" s="221" t="str">
        <f t="shared" ref="AC32" si="102">IF($A$32="","",IF(COUNTIF(AC9:AC28,$B$32)/2+(COUNTIF(AD9:AD28,$B$32)/2)=0,"",COUNTIF(AC9:AC28,$B$32)/2+(COUNTIF(AD9:AD28,$B$32)/2)))</f>
        <v/>
      </c>
      <c r="AD32" s="222"/>
      <c r="AE32" s="221" t="str">
        <f t="shared" ref="AE32" si="103">IF($A$32="","",IF(COUNTIF(AE9:AE28,$B$32)/2+(COUNTIF(AF9:AF28,$B$32)/2)=0,"",COUNTIF(AE9:AE28,$B$32)/2+(COUNTIF(AF9:AF28,$B$32)/2)))</f>
        <v/>
      </c>
      <c r="AF32" s="222"/>
      <c r="AG32" s="221" t="str">
        <f t="shared" ref="AG32" si="104">IF($A$32="","",IF(COUNTIF(AG9:AG28,$B$32)/2+(COUNTIF(AH9:AH28,$B$32)/2)=0,"",COUNTIF(AG9:AG28,$B$32)/2+(COUNTIF(AH9:AH28,$B$32)/2)))</f>
        <v/>
      </c>
      <c r="AH32" s="222"/>
      <c r="AI32" s="221" t="str">
        <f t="shared" ref="AI32" si="105">IF($A$32="","",IF(COUNTIF(AI9:AI28,$B$32)/2+(COUNTIF(AJ9:AJ28,$B$32)/2)=0,"",COUNTIF(AI9:AI28,$B$32)/2+(COUNTIF(AJ9:AJ28,$B$32)/2)))</f>
        <v/>
      </c>
      <c r="AJ32" s="222"/>
      <c r="AK32" s="221" t="str">
        <f t="shared" ref="AK32" si="106">IF($A$32="","",IF(COUNTIF(AK9:AK28,$B$32)/2+(COUNTIF(AL9:AL28,$B$32)/2)=0,"",COUNTIF(AK9:AK28,$B$32)/2+(COUNTIF(AL9:AL28,$B$32)/2)))</f>
        <v/>
      </c>
      <c r="AL32" s="222"/>
      <c r="AM32" s="221" t="str">
        <f t="shared" ref="AM32" si="107">IF($A$32="","",IF(COUNTIF(AM9:AM28,$B$32)/2+(COUNTIF(AN9:AN28,$B$32)/2)=0,"",COUNTIF(AM9:AM28,$B$32)/2+(COUNTIF(AN9:AN28,$B$32)/2)))</f>
        <v/>
      </c>
      <c r="AN32" s="222"/>
      <c r="AO32" s="221" t="str">
        <f t="shared" ref="AO32" si="108">IF($A$32="","",IF(COUNTIF(AO9:AO28,$B$32)/2+(COUNTIF(AP9:AP28,$B$32)/2)=0,"",COUNTIF(AO9:AO28,$B$32)/2+(COUNTIF(AP9:AP28,$B$32)/2)))</f>
        <v/>
      </c>
      <c r="AP32" s="222"/>
      <c r="AQ32" s="221" t="str">
        <f t="shared" ref="AQ32" si="109">IF($A$32="","",IF(COUNTIF(AQ9:AQ28,$B$32)/2+(COUNTIF(AR9:AR28,$B$32)/2)=0,"",COUNTIF(AQ9:AQ28,$B$32)/2+(COUNTIF(AR9:AR28,$B$32)/2)))</f>
        <v/>
      </c>
      <c r="AR32" s="222"/>
      <c r="AS32" s="221" t="str">
        <f t="shared" ref="AS32" si="110">IF($A$32="","",IF(COUNTIF(AS9:AS28,$B$32)/2+(COUNTIF(AT9:AT28,$B$32)/2)=0,"",COUNTIF(AS9:AS28,$B$32)/2+(COUNTIF(AT9:AT28,$B$32)/2)))</f>
        <v/>
      </c>
      <c r="AT32" s="222"/>
      <c r="AU32" s="221" t="str">
        <f t="shared" ref="AU32" si="111">IF($A$32="","",IF(COUNTIF(AU9:AU28,$B$32)/2+(COUNTIF(AV9:AV28,$B$32)/2)=0,"",COUNTIF(AU9:AU28,$B$32)/2+(COUNTIF(AV9:AV28,$B$32)/2)))</f>
        <v/>
      </c>
      <c r="AV32" s="222"/>
      <c r="AW32" s="221" t="str">
        <f t="shared" ref="AW32" si="112">IF($A$32="","",IF(COUNTIF(AW9:AW28,$B$32)/2+(COUNTIF(AX9:AX28,$B$32)/2)=0,"",COUNTIF(AW9:AW28,$B$32)/2+(COUNTIF(AX9:AX28,$B$32)/2)))</f>
        <v/>
      </c>
      <c r="AX32" s="222"/>
      <c r="AY32" s="221" t="str">
        <f t="shared" ref="AY32" si="113">IF($A$32="","",IF(COUNTIF(AY9:AY28,$B$32)/2+(COUNTIF(AZ9:AZ28,$B$32)/2)=0,"",COUNTIF(AY9:AY28,$B$32)/2+(COUNTIF(AZ9:AZ28,$B$32)/2)))</f>
        <v/>
      </c>
      <c r="AZ32" s="222"/>
      <c r="BA32" s="221" t="str">
        <f t="shared" ref="BA32" si="114">IF($A$32="","",IF(COUNTIF(BA9:BA28,$B$32)/2+(COUNTIF(BB9:BB28,$B$32)/2)=0,"",COUNTIF(BA9:BA28,$B$32)/2+(COUNTIF(BB9:BB28,$B$32)/2)))</f>
        <v/>
      </c>
      <c r="BB32" s="222"/>
      <c r="BC32" s="221" t="str">
        <f t="shared" ref="BC32" si="115">IF($A$32="","",IF(COUNTIF(BC9:BC28,$B$32)/2+(COUNTIF(BD9:BD28,$B$32)/2)=0,"",COUNTIF(BC9:BC28,$B$32)/2+(COUNTIF(BD9:BD28,$B$32)/2)))</f>
        <v/>
      </c>
      <c r="BD32" s="222"/>
      <c r="BE32" s="221" t="str">
        <f t="shared" ref="BE32" si="116">IF($A$32="","",IF(COUNTIF(BE9:BE28,$B$32)/2+(COUNTIF(BF9:BF28,$B$32)/2)=0,"",COUNTIF(BE9:BE28,$B$32)/2+(COUNTIF(BF9:BF28,$B$32)/2)))</f>
        <v/>
      </c>
      <c r="BF32" s="222"/>
      <c r="BG32" s="221" t="str">
        <f t="shared" ref="BG32" si="117">IF($A$32="","",IF(COUNTIF(BG9:BG28,$B$32)/2+(COUNTIF(BH9:BH28,$B$32)/2)=0,"",COUNTIF(BG9:BG28,$B$32)/2+(COUNTIF(BH9:BH28,$B$32)/2)))</f>
        <v/>
      </c>
      <c r="BH32" s="222"/>
      <c r="BI32" s="221" t="str">
        <f t="shared" ref="BI32" si="118">IF($A$32="","",IF(COUNTIF(BI9:BI28,$B$32)/2+(COUNTIF(BJ9:BJ28,$B$32)/2)=0,"",COUNTIF(BI9:BI28,$B$32)/2+(COUNTIF(BJ9:BJ28,$B$32)/2)))</f>
        <v/>
      </c>
      <c r="BJ32" s="222"/>
      <c r="BK32" s="221" t="str">
        <f t="shared" ref="BK32" si="119">IF($A$32="","",IF(COUNTIF(BK9:BK28,$B$32)/2+(COUNTIF(BL9:BL28,$B$32)/2)=0,"",COUNTIF(BK9:BK28,$B$32)/2+(COUNTIF(BL9:BL28,$B$32)/2)))</f>
        <v/>
      </c>
      <c r="BL32" s="222"/>
    </row>
    <row r="33" spans="1:64" s="107" customFormat="1" ht="15" thickBot="1">
      <c r="A33" s="105" t="str">
        <f>IF(PARAMETRES!B6="","",PARAMETRES!B6)</f>
        <v>Télétravail</v>
      </c>
      <c r="B33" s="106" t="str">
        <f>IF(PARAMETRES!A6="","",PARAMETRES!A6)</f>
        <v>T</v>
      </c>
      <c r="C33" s="223" t="str">
        <f>IF($A$33="","",IF(COUNTIF(C9:C28,$B$33)/2+(COUNTIF(D9:D28,$B$33)/2)=0,"",COUNTIF(C9:C28,$B$33)/2+(COUNTIF(D9:D28,$B$33)/2)))</f>
        <v/>
      </c>
      <c r="D33" s="224"/>
      <c r="E33" s="223" t="str">
        <f t="shared" ref="E33" si="120">IF($A$33="","",IF(COUNTIF(E9:E28,$B$33)/2+(COUNTIF(F9:F28,$B$33)/2)=0,"",COUNTIF(E9:E28,$B$33)/2+(COUNTIF(F9:F28,$B$33)/2)))</f>
        <v/>
      </c>
      <c r="F33" s="224"/>
      <c r="G33" s="223" t="str">
        <f t="shared" ref="G33" si="121">IF($A$33="","",IF(COUNTIF(G9:G28,$B$33)/2+(COUNTIF(H9:H28,$B$33)/2)=0,"",COUNTIF(G9:G28,$B$33)/2+(COUNTIF(H9:H28,$B$33)/2)))</f>
        <v/>
      </c>
      <c r="H33" s="224"/>
      <c r="I33" s="223" t="str">
        <f t="shared" ref="I33" si="122">IF($A$33="","",IF(COUNTIF(I9:I28,$B$33)/2+(COUNTIF(J9:J28,$B$33)/2)=0,"",COUNTIF(I9:I28,$B$33)/2+(COUNTIF(J9:J28,$B$33)/2)))</f>
        <v/>
      </c>
      <c r="J33" s="224"/>
      <c r="K33" s="223" t="str">
        <f t="shared" ref="K33" si="123">IF($A$33="","",IF(COUNTIF(K9:K28,$B$33)/2+(COUNTIF(L9:L28,$B$33)/2)=0,"",COUNTIF(K9:K28,$B$33)/2+(COUNTIF(L9:L28,$B$33)/2)))</f>
        <v/>
      </c>
      <c r="L33" s="224"/>
      <c r="M33" s="223" t="str">
        <f t="shared" ref="M33" si="124">IF($A$33="","",IF(COUNTIF(M9:M28,$B$33)/2+(COUNTIF(N9:N28,$B$33)/2)=0,"",COUNTIF(M9:M28,$B$33)/2+(COUNTIF(N9:N28,$B$33)/2)))</f>
        <v/>
      </c>
      <c r="N33" s="224"/>
      <c r="O33" s="223" t="str">
        <f t="shared" ref="O33" si="125">IF($A$33="","",IF(COUNTIF(O9:O28,$B$33)/2+(COUNTIF(P9:P28,$B$33)/2)=0,"",COUNTIF(O9:O28,$B$33)/2+(COUNTIF(P9:P28,$B$33)/2)))</f>
        <v/>
      </c>
      <c r="P33" s="224"/>
      <c r="Q33" s="223" t="str">
        <f t="shared" ref="Q33" si="126">IF($A$33="","",IF(COUNTIF(Q9:Q28,$B$33)/2+(COUNTIF(R9:R28,$B$33)/2)=0,"",COUNTIF(Q9:Q28,$B$33)/2+(COUNTIF(R9:R28,$B$33)/2)))</f>
        <v/>
      </c>
      <c r="R33" s="224"/>
      <c r="S33" s="223" t="str">
        <f t="shared" ref="S33" si="127">IF($A$33="","",IF(COUNTIF(S9:S28,$B$33)/2+(COUNTIF(T9:T28,$B$33)/2)=0,"",COUNTIF(S9:S28,$B$33)/2+(COUNTIF(T9:T28,$B$33)/2)))</f>
        <v/>
      </c>
      <c r="T33" s="224"/>
      <c r="U33" s="223" t="str">
        <f t="shared" ref="U33" si="128">IF($A$33="","",IF(COUNTIF(U9:U28,$B$33)/2+(COUNTIF(V9:V28,$B$33)/2)=0,"",COUNTIF(U9:U28,$B$33)/2+(COUNTIF(V9:V28,$B$33)/2)))</f>
        <v/>
      </c>
      <c r="V33" s="224"/>
      <c r="W33" s="223" t="str">
        <f t="shared" ref="W33" si="129">IF($A$33="","",IF(COUNTIF(W9:W28,$B$33)/2+(COUNTIF(X9:X28,$B$33)/2)=0,"",COUNTIF(W9:W28,$B$33)/2+(COUNTIF(X9:X28,$B$33)/2)))</f>
        <v/>
      </c>
      <c r="X33" s="224"/>
      <c r="Y33" s="223" t="str">
        <f t="shared" ref="Y33" si="130">IF($A$33="","",IF(COUNTIF(Y9:Y28,$B$33)/2+(COUNTIF(Z9:Z28,$B$33)/2)=0,"",COUNTIF(Y9:Y28,$B$33)/2+(COUNTIF(Z9:Z28,$B$33)/2)))</f>
        <v/>
      </c>
      <c r="Z33" s="224"/>
      <c r="AA33" s="223" t="str">
        <f t="shared" ref="AA33" si="131">IF($A$33="","",IF(COUNTIF(AA9:AA28,$B$33)/2+(COUNTIF(AB9:AB28,$B$33)/2)=0,"",COUNTIF(AA9:AA28,$B$33)/2+(COUNTIF(AB9:AB28,$B$33)/2)))</f>
        <v/>
      </c>
      <c r="AB33" s="224"/>
      <c r="AC33" s="223" t="str">
        <f t="shared" ref="AC33" si="132">IF($A$33="","",IF(COUNTIF(AC9:AC28,$B$33)/2+(COUNTIF(AD9:AD28,$B$33)/2)=0,"",COUNTIF(AC9:AC28,$B$33)/2+(COUNTIF(AD9:AD28,$B$33)/2)))</f>
        <v/>
      </c>
      <c r="AD33" s="224"/>
      <c r="AE33" s="223" t="str">
        <f t="shared" ref="AE33" si="133">IF($A$33="","",IF(COUNTIF(AE9:AE28,$B$33)/2+(COUNTIF(AF9:AF28,$B$33)/2)=0,"",COUNTIF(AE9:AE28,$B$33)/2+(COUNTIF(AF9:AF28,$B$33)/2)))</f>
        <v/>
      </c>
      <c r="AF33" s="224"/>
      <c r="AG33" s="223" t="str">
        <f t="shared" ref="AG33" si="134">IF($A$33="","",IF(COUNTIF(AG9:AG28,$B$33)/2+(COUNTIF(AH9:AH28,$B$33)/2)=0,"",COUNTIF(AG9:AG28,$B$33)/2+(COUNTIF(AH9:AH28,$B$33)/2)))</f>
        <v/>
      </c>
      <c r="AH33" s="224"/>
      <c r="AI33" s="223" t="str">
        <f t="shared" ref="AI33" si="135">IF($A$33="","",IF(COUNTIF(AI9:AI28,$B$33)/2+(COUNTIF(AJ9:AJ28,$B$33)/2)=0,"",COUNTIF(AI9:AI28,$B$33)/2+(COUNTIF(AJ9:AJ28,$B$33)/2)))</f>
        <v/>
      </c>
      <c r="AJ33" s="224"/>
      <c r="AK33" s="223" t="str">
        <f t="shared" ref="AK33" si="136">IF($A$33="","",IF(COUNTIF(AK9:AK28,$B$33)/2+(COUNTIF(AL9:AL28,$B$33)/2)=0,"",COUNTIF(AK9:AK28,$B$33)/2+(COUNTIF(AL9:AL28,$B$33)/2)))</f>
        <v/>
      </c>
      <c r="AL33" s="224"/>
      <c r="AM33" s="223" t="str">
        <f t="shared" ref="AM33" si="137">IF($A$33="","",IF(COUNTIF(AM9:AM28,$B$33)/2+(COUNTIF(AN9:AN28,$B$33)/2)=0,"",COUNTIF(AM9:AM28,$B$33)/2+(COUNTIF(AN9:AN28,$B$33)/2)))</f>
        <v/>
      </c>
      <c r="AN33" s="224"/>
      <c r="AO33" s="223" t="str">
        <f t="shared" ref="AO33" si="138">IF($A$33="","",IF(COUNTIF(AO9:AO28,$B$33)/2+(COUNTIF(AP9:AP28,$B$33)/2)=0,"",COUNTIF(AO9:AO28,$B$33)/2+(COUNTIF(AP9:AP28,$B$33)/2)))</f>
        <v/>
      </c>
      <c r="AP33" s="224"/>
      <c r="AQ33" s="223" t="str">
        <f t="shared" ref="AQ33" si="139">IF($A$33="","",IF(COUNTIF(AQ9:AQ28,$B$33)/2+(COUNTIF(AR9:AR28,$B$33)/2)=0,"",COUNTIF(AQ9:AQ28,$B$33)/2+(COUNTIF(AR9:AR28,$B$33)/2)))</f>
        <v/>
      </c>
      <c r="AR33" s="224"/>
      <c r="AS33" s="223" t="str">
        <f t="shared" ref="AS33" si="140">IF($A$33="","",IF(COUNTIF(AS9:AS28,$B$33)/2+(COUNTIF(AT9:AT28,$B$33)/2)=0,"",COUNTIF(AS9:AS28,$B$33)/2+(COUNTIF(AT9:AT28,$B$33)/2)))</f>
        <v/>
      </c>
      <c r="AT33" s="224"/>
      <c r="AU33" s="223" t="str">
        <f t="shared" ref="AU33" si="141">IF($A$33="","",IF(COUNTIF(AU9:AU28,$B$33)/2+(COUNTIF(AV9:AV28,$B$33)/2)=0,"",COUNTIF(AU9:AU28,$B$33)/2+(COUNTIF(AV9:AV28,$B$33)/2)))</f>
        <v/>
      </c>
      <c r="AV33" s="224"/>
      <c r="AW33" s="223" t="str">
        <f t="shared" ref="AW33" si="142">IF($A$33="","",IF(COUNTIF(AW9:AW28,$B$33)/2+(COUNTIF(AX9:AX28,$B$33)/2)=0,"",COUNTIF(AW9:AW28,$B$33)/2+(COUNTIF(AX9:AX28,$B$33)/2)))</f>
        <v/>
      </c>
      <c r="AX33" s="224"/>
      <c r="AY33" s="223" t="str">
        <f t="shared" ref="AY33" si="143">IF($A$33="","",IF(COUNTIF(AY9:AY28,$B$33)/2+(COUNTIF(AZ9:AZ28,$B$33)/2)=0,"",COUNTIF(AY9:AY28,$B$33)/2+(COUNTIF(AZ9:AZ28,$B$33)/2)))</f>
        <v/>
      </c>
      <c r="AZ33" s="224"/>
      <c r="BA33" s="223" t="str">
        <f t="shared" ref="BA33" si="144">IF($A$33="","",IF(COUNTIF(BA9:BA28,$B$33)/2+(COUNTIF(BB9:BB28,$B$33)/2)=0,"",COUNTIF(BA9:BA28,$B$33)/2+(COUNTIF(BB9:BB28,$B$33)/2)))</f>
        <v/>
      </c>
      <c r="BB33" s="224"/>
      <c r="BC33" s="223" t="str">
        <f t="shared" ref="BC33" si="145">IF($A$33="","",IF(COUNTIF(BC9:BC28,$B$33)/2+(COUNTIF(BD9:BD28,$B$33)/2)=0,"",COUNTIF(BC9:BC28,$B$33)/2+(COUNTIF(BD9:BD28,$B$33)/2)))</f>
        <v/>
      </c>
      <c r="BD33" s="224"/>
      <c r="BE33" s="223" t="str">
        <f t="shared" ref="BE33" si="146">IF($A$33="","",IF(COUNTIF(BE9:BE28,$B$33)/2+(COUNTIF(BF9:BF28,$B$33)/2)=0,"",COUNTIF(BE9:BE28,$B$33)/2+(COUNTIF(BF9:BF28,$B$33)/2)))</f>
        <v/>
      </c>
      <c r="BF33" s="224"/>
      <c r="BG33" s="223" t="str">
        <f t="shared" ref="BG33" si="147">IF($A$33="","",IF(COUNTIF(BG9:BG28,$B$33)/2+(COUNTIF(BH9:BH28,$B$33)/2)=0,"",COUNTIF(BG9:BG28,$B$33)/2+(COUNTIF(BH9:BH28,$B$33)/2)))</f>
        <v/>
      </c>
      <c r="BH33" s="224"/>
      <c r="BI33" s="223" t="str">
        <f t="shared" ref="BI33" si="148">IF($A$33="","",IF(COUNTIF(BI9:BI28,$B$33)/2+(COUNTIF(BJ9:BJ28,$B$33)/2)=0,"",COUNTIF(BI9:BI28,$B$33)/2+(COUNTIF(BJ9:BJ28,$B$33)/2)))</f>
        <v/>
      </c>
      <c r="BJ33" s="224"/>
      <c r="BK33" s="223" t="str">
        <f t="shared" ref="BK33" si="149">IF($A$33="","",IF(COUNTIF(BK9:BK28,$B$33)/2+(COUNTIF(BL9:BL28,$B$33)/2)=0,"",COUNTIF(BK9:BK28,$B$33)/2+(COUNTIF(BL9:BL28,$B$33)/2)))</f>
        <v/>
      </c>
      <c r="BL33" s="224"/>
    </row>
    <row r="34" spans="1:64" ht="15" thickBot="1">
      <c r="A34" s="108" t="str">
        <f>IF(PARAMETRES!B7="","",PARAMETRES!B7)</f>
        <v>Formation</v>
      </c>
      <c r="B34" s="109" t="str">
        <f>IF(PARAMETRES!A7="","",PARAMETRES!A7)</f>
        <v>F</v>
      </c>
      <c r="C34" s="225" t="str">
        <f>IF($A$34="","",(IF(COUNTIF(C9:C28,$B$34)/2+(COUNTIF(D9:D28,$B$34)/2)=0,"",COUNTIF(C9:C28,$B$34)/2+(COUNTIF(D9:D28,$B$34)/2))))</f>
        <v/>
      </c>
      <c r="D34" s="226"/>
      <c r="E34" s="225" t="str">
        <f t="shared" ref="E34" si="150">IF($A$34="","",(IF(COUNTIF(E9:E28,$B$34)/2+(COUNTIF(F9:F28,$B$34)/2)=0,"",COUNTIF(E9:E28,$B$34)/2+(COUNTIF(F9:F28,$B$34)/2))))</f>
        <v/>
      </c>
      <c r="F34" s="226"/>
      <c r="G34" s="225" t="str">
        <f t="shared" ref="G34" si="151">IF($A$34="","",(IF(COUNTIF(G9:G28,$B$34)/2+(COUNTIF(H9:H28,$B$34)/2)=0,"",COUNTIF(G9:G28,$B$34)/2+(COUNTIF(H9:H28,$B$34)/2))))</f>
        <v/>
      </c>
      <c r="H34" s="226"/>
      <c r="I34" s="225" t="str">
        <f t="shared" ref="I34" si="152">IF($A$34="","",(IF(COUNTIF(I9:I28,$B$34)/2+(COUNTIF(J9:J28,$B$34)/2)=0,"",COUNTIF(I9:I28,$B$34)/2+(COUNTIF(J9:J28,$B$34)/2))))</f>
        <v/>
      </c>
      <c r="J34" s="226"/>
      <c r="K34" s="225" t="str">
        <f t="shared" ref="K34" si="153">IF($A$34="","",(IF(COUNTIF(K9:K28,$B$34)/2+(COUNTIF(L9:L28,$B$34)/2)=0,"",COUNTIF(K9:K28,$B$34)/2+(COUNTIF(L9:L28,$B$34)/2))))</f>
        <v/>
      </c>
      <c r="L34" s="226"/>
      <c r="M34" s="225" t="str">
        <f t="shared" ref="M34" si="154">IF($A$34="","",(IF(COUNTIF(M9:M28,$B$34)/2+(COUNTIF(N9:N28,$B$34)/2)=0,"",COUNTIF(M9:M28,$B$34)/2+(COUNTIF(N9:N28,$B$34)/2))))</f>
        <v/>
      </c>
      <c r="N34" s="226"/>
      <c r="O34" s="225" t="str">
        <f t="shared" ref="O34" si="155">IF($A$34="","",(IF(COUNTIF(O9:O28,$B$34)/2+(COUNTIF(P9:P28,$B$34)/2)=0,"",COUNTIF(O9:O28,$B$34)/2+(COUNTIF(P9:P28,$B$34)/2))))</f>
        <v/>
      </c>
      <c r="P34" s="226"/>
      <c r="Q34" s="225" t="str">
        <f t="shared" ref="Q34" si="156">IF($A$34="","",(IF(COUNTIF(Q9:Q28,$B$34)/2+(COUNTIF(R9:R28,$B$34)/2)=0,"",COUNTIF(Q9:Q28,$B$34)/2+(COUNTIF(R9:R28,$B$34)/2))))</f>
        <v/>
      </c>
      <c r="R34" s="226"/>
      <c r="S34" s="225" t="str">
        <f t="shared" ref="S34" si="157">IF($A$34="","",(IF(COUNTIF(S9:S28,$B$34)/2+(COUNTIF(T9:T28,$B$34)/2)=0,"",COUNTIF(S9:S28,$B$34)/2+(COUNTIF(T9:T28,$B$34)/2))))</f>
        <v/>
      </c>
      <c r="T34" s="226"/>
      <c r="U34" s="225" t="str">
        <f t="shared" ref="U34" si="158">IF($A$34="","",(IF(COUNTIF(U9:U28,$B$34)/2+(COUNTIF(V9:V28,$B$34)/2)=0,"",COUNTIF(U9:U28,$B$34)/2+(COUNTIF(V9:V28,$B$34)/2))))</f>
        <v/>
      </c>
      <c r="V34" s="226"/>
      <c r="W34" s="225" t="str">
        <f t="shared" ref="W34" si="159">IF($A$34="","",(IF(COUNTIF(W9:W28,$B$34)/2+(COUNTIF(X9:X28,$B$34)/2)=0,"",COUNTIF(W9:W28,$B$34)/2+(COUNTIF(X9:X28,$B$34)/2))))</f>
        <v/>
      </c>
      <c r="X34" s="226"/>
      <c r="Y34" s="225" t="str">
        <f t="shared" ref="Y34" si="160">IF($A$34="","",(IF(COUNTIF(Y9:Y28,$B$34)/2+(COUNTIF(Z9:Z28,$B$34)/2)=0,"",COUNTIF(Y9:Y28,$B$34)/2+(COUNTIF(Z9:Z28,$B$34)/2))))</f>
        <v/>
      </c>
      <c r="Z34" s="226"/>
      <c r="AA34" s="225" t="str">
        <f t="shared" ref="AA34" si="161">IF($A$34="","",(IF(COUNTIF(AA9:AA28,$B$34)/2+(COUNTIF(AB9:AB28,$B$34)/2)=0,"",COUNTIF(AA9:AA28,$B$34)/2+(COUNTIF(AB9:AB28,$B$34)/2))))</f>
        <v/>
      </c>
      <c r="AB34" s="226"/>
      <c r="AC34" s="225" t="str">
        <f t="shared" ref="AC34" si="162">IF($A$34="","",(IF(COUNTIF(AC9:AC28,$B$34)/2+(COUNTIF(AD9:AD28,$B$34)/2)=0,"",COUNTIF(AC9:AC28,$B$34)/2+(COUNTIF(AD9:AD28,$B$34)/2))))</f>
        <v/>
      </c>
      <c r="AD34" s="226"/>
      <c r="AE34" s="225" t="str">
        <f t="shared" ref="AE34" si="163">IF($A$34="","",(IF(COUNTIF(AE9:AE28,$B$34)/2+(COUNTIF(AF9:AF28,$B$34)/2)=0,"",COUNTIF(AE9:AE28,$B$34)/2+(COUNTIF(AF9:AF28,$B$34)/2))))</f>
        <v/>
      </c>
      <c r="AF34" s="226"/>
      <c r="AG34" s="225" t="str">
        <f t="shared" ref="AG34" si="164">IF($A$34="","",(IF(COUNTIF(AG9:AG28,$B$34)/2+(COUNTIF(AH9:AH28,$B$34)/2)=0,"",COUNTIF(AG9:AG28,$B$34)/2+(COUNTIF(AH9:AH28,$B$34)/2))))</f>
        <v/>
      </c>
      <c r="AH34" s="226"/>
      <c r="AI34" s="225" t="str">
        <f t="shared" ref="AI34" si="165">IF($A$34="","",(IF(COUNTIF(AI9:AI28,$B$34)/2+(COUNTIF(AJ9:AJ28,$B$34)/2)=0,"",COUNTIF(AI9:AI28,$B$34)/2+(COUNTIF(AJ9:AJ28,$B$34)/2))))</f>
        <v/>
      </c>
      <c r="AJ34" s="226"/>
      <c r="AK34" s="225" t="str">
        <f t="shared" ref="AK34" si="166">IF($A$34="","",(IF(COUNTIF(AK9:AK28,$B$34)/2+(COUNTIF(AL9:AL28,$B$34)/2)=0,"",COUNTIF(AK9:AK28,$B$34)/2+(COUNTIF(AL9:AL28,$B$34)/2))))</f>
        <v/>
      </c>
      <c r="AL34" s="226"/>
      <c r="AM34" s="225" t="str">
        <f t="shared" ref="AM34" si="167">IF($A$34="","",(IF(COUNTIF(AM9:AM28,$B$34)/2+(COUNTIF(AN9:AN28,$B$34)/2)=0,"",COUNTIF(AM9:AM28,$B$34)/2+(COUNTIF(AN9:AN28,$B$34)/2))))</f>
        <v/>
      </c>
      <c r="AN34" s="226"/>
      <c r="AO34" s="225" t="str">
        <f t="shared" ref="AO34" si="168">IF($A$34="","",(IF(COUNTIF(AO9:AO28,$B$34)/2+(COUNTIF(AP9:AP28,$B$34)/2)=0,"",COUNTIF(AO9:AO28,$B$34)/2+(COUNTIF(AP9:AP28,$B$34)/2))))</f>
        <v/>
      </c>
      <c r="AP34" s="226"/>
      <c r="AQ34" s="225" t="str">
        <f t="shared" ref="AQ34" si="169">IF($A$34="","",(IF(COUNTIF(AQ9:AQ28,$B$34)/2+(COUNTIF(AR9:AR28,$B$34)/2)=0,"",COUNTIF(AQ9:AQ28,$B$34)/2+(COUNTIF(AR9:AR28,$B$34)/2))))</f>
        <v/>
      </c>
      <c r="AR34" s="226"/>
      <c r="AS34" s="225" t="str">
        <f t="shared" ref="AS34" si="170">IF($A$34="","",(IF(COUNTIF(AS9:AS28,$B$34)/2+(COUNTIF(AT9:AT28,$B$34)/2)=0,"",COUNTIF(AS9:AS28,$B$34)/2+(COUNTIF(AT9:AT28,$B$34)/2))))</f>
        <v/>
      </c>
      <c r="AT34" s="226"/>
      <c r="AU34" s="225" t="str">
        <f t="shared" ref="AU34" si="171">IF($A$34="","",(IF(COUNTIF(AU9:AU28,$B$34)/2+(COUNTIF(AV9:AV28,$B$34)/2)=0,"",COUNTIF(AU9:AU28,$B$34)/2+(COUNTIF(AV9:AV28,$B$34)/2))))</f>
        <v/>
      </c>
      <c r="AV34" s="226"/>
      <c r="AW34" s="225" t="str">
        <f t="shared" ref="AW34" si="172">IF($A$34="","",(IF(COUNTIF(AW9:AW28,$B$34)/2+(COUNTIF(AX9:AX28,$B$34)/2)=0,"",COUNTIF(AW9:AW28,$B$34)/2+(COUNTIF(AX9:AX28,$B$34)/2))))</f>
        <v/>
      </c>
      <c r="AX34" s="226"/>
      <c r="AY34" s="225" t="str">
        <f t="shared" ref="AY34" si="173">IF($A$34="","",(IF(COUNTIF(AY9:AY28,$B$34)/2+(COUNTIF(AZ9:AZ28,$B$34)/2)=0,"",COUNTIF(AY9:AY28,$B$34)/2+(COUNTIF(AZ9:AZ28,$B$34)/2))))</f>
        <v/>
      </c>
      <c r="AZ34" s="226"/>
      <c r="BA34" s="225" t="str">
        <f t="shared" ref="BA34" si="174">IF($A$34="","",(IF(COUNTIF(BA9:BA28,$B$34)/2+(COUNTIF(BB9:BB28,$B$34)/2)=0,"",COUNTIF(BA9:BA28,$B$34)/2+(COUNTIF(BB9:BB28,$B$34)/2))))</f>
        <v/>
      </c>
      <c r="BB34" s="226"/>
      <c r="BC34" s="225" t="str">
        <f t="shared" ref="BC34" si="175">IF($A$34="","",(IF(COUNTIF(BC9:BC28,$B$34)/2+(COUNTIF(BD9:BD28,$B$34)/2)=0,"",COUNTIF(BC9:BC28,$B$34)/2+(COUNTIF(BD9:BD28,$B$34)/2))))</f>
        <v/>
      </c>
      <c r="BD34" s="226"/>
      <c r="BE34" s="225" t="str">
        <f t="shared" ref="BE34" si="176">IF($A$34="","",(IF(COUNTIF(BE9:BE28,$B$34)/2+(COUNTIF(BF9:BF28,$B$34)/2)=0,"",COUNTIF(BE9:BE28,$B$34)/2+(COUNTIF(BF9:BF28,$B$34)/2))))</f>
        <v/>
      </c>
      <c r="BF34" s="226"/>
      <c r="BG34" s="225" t="str">
        <f t="shared" ref="BG34" si="177">IF($A$34="","",(IF(COUNTIF(BG9:BG28,$B$34)/2+(COUNTIF(BH9:BH28,$B$34)/2)=0,"",COUNTIF(BG9:BG28,$B$34)/2+(COUNTIF(BH9:BH28,$B$34)/2))))</f>
        <v/>
      </c>
      <c r="BH34" s="226"/>
      <c r="BI34" s="225" t="str">
        <f t="shared" ref="BI34" si="178">IF($A$34="","",(IF(COUNTIF(BI9:BI28,$B$34)/2+(COUNTIF(BJ9:BJ28,$B$34)/2)=0,"",COUNTIF(BI9:BI28,$B$34)/2+(COUNTIF(BJ9:BJ28,$B$34)/2))))</f>
        <v/>
      </c>
      <c r="BJ34" s="226"/>
      <c r="BK34" s="225" t="str">
        <f t="shared" ref="BK34" si="179">IF($A$34="","",(IF(COUNTIF(BK9:BK28,$B$34)/2+(COUNTIF(BL9:BL28,$B$34)/2)=0,"",COUNTIF(BK9:BK28,$B$34)/2+(COUNTIF(BL9:BL28,$B$34)/2))))</f>
        <v/>
      </c>
      <c r="BL34" s="226"/>
    </row>
    <row r="35" spans="1:64" ht="15" thickBot="1">
      <c r="A35" s="110" t="str">
        <f>IF(PARAMETRES!B8="","",PARAMETRES!B8)</f>
        <v>Récupération</v>
      </c>
      <c r="B35" s="111" t="str">
        <f>IF(PARAMETRES!A8="","",PARAMETRES!A8)</f>
        <v>R</v>
      </c>
      <c r="C35" s="227" t="str">
        <f>IF($A$35="","",IF(COUNTIF(C9:C28,$B$35)/2+(COUNTIF(D9:D28,$B$35)/2)=0,"",COUNTIF(C9:C28,$B$35)/2+(COUNTIF(D9:D28,$B$35)/2)))</f>
        <v/>
      </c>
      <c r="D35" s="228"/>
      <c r="E35" s="227" t="str">
        <f t="shared" ref="E35" si="180">IF($A$35="","",IF(COUNTIF(E9:E28,$B$35)/2+(COUNTIF(F9:F28,$B$35)/2)=0,"",COUNTIF(E9:E28,$B$35)/2+(COUNTIF(F9:F28,$B$35)/2)))</f>
        <v/>
      </c>
      <c r="F35" s="228"/>
      <c r="G35" s="227" t="str">
        <f t="shared" ref="G35" si="181">IF($A$35="","",IF(COUNTIF(G9:G28,$B$35)/2+(COUNTIF(H9:H28,$B$35)/2)=0,"",COUNTIF(G9:G28,$B$35)/2+(COUNTIF(H9:H28,$B$35)/2)))</f>
        <v/>
      </c>
      <c r="H35" s="228"/>
      <c r="I35" s="227" t="str">
        <f t="shared" ref="I35" si="182">IF($A$35="","",IF(COUNTIF(I9:I28,$B$35)/2+(COUNTIF(J9:J28,$B$35)/2)=0,"",COUNTIF(I9:I28,$B$35)/2+(COUNTIF(J9:J28,$B$35)/2)))</f>
        <v/>
      </c>
      <c r="J35" s="228"/>
      <c r="K35" s="227" t="str">
        <f t="shared" ref="K35" si="183">IF($A$35="","",IF(COUNTIF(K9:K28,$B$35)/2+(COUNTIF(L9:L28,$B$35)/2)=0,"",COUNTIF(K9:K28,$B$35)/2+(COUNTIF(L9:L28,$B$35)/2)))</f>
        <v/>
      </c>
      <c r="L35" s="228"/>
      <c r="M35" s="227" t="str">
        <f t="shared" ref="M35" si="184">IF($A$35="","",IF(COUNTIF(M9:M28,$B$35)/2+(COUNTIF(N9:N28,$B$35)/2)=0,"",COUNTIF(M9:M28,$B$35)/2+(COUNTIF(N9:N28,$B$35)/2)))</f>
        <v/>
      </c>
      <c r="N35" s="228"/>
      <c r="O35" s="227" t="str">
        <f t="shared" ref="O35" si="185">IF($A$35="","",IF(COUNTIF(O9:O28,$B$35)/2+(COUNTIF(P9:P28,$B$35)/2)=0,"",COUNTIF(O9:O28,$B$35)/2+(COUNTIF(P9:P28,$B$35)/2)))</f>
        <v/>
      </c>
      <c r="P35" s="228"/>
      <c r="Q35" s="227" t="str">
        <f t="shared" ref="Q35" si="186">IF($A$35="","",IF(COUNTIF(Q9:Q28,$B$35)/2+(COUNTIF(R9:R28,$B$35)/2)=0,"",COUNTIF(Q9:Q28,$B$35)/2+(COUNTIF(R9:R28,$B$35)/2)))</f>
        <v/>
      </c>
      <c r="R35" s="228"/>
      <c r="S35" s="227" t="str">
        <f t="shared" ref="S35" si="187">IF($A$35="","",IF(COUNTIF(S9:S28,$B$35)/2+(COUNTIF(T9:T28,$B$35)/2)=0,"",COUNTIF(S9:S28,$B$35)/2+(COUNTIF(T9:T28,$B$35)/2)))</f>
        <v/>
      </c>
      <c r="T35" s="228"/>
      <c r="U35" s="227" t="str">
        <f t="shared" ref="U35" si="188">IF($A$35="","",IF(COUNTIF(U9:U28,$B$35)/2+(COUNTIF(V9:V28,$B$35)/2)=0,"",COUNTIF(U9:U28,$B$35)/2+(COUNTIF(V9:V28,$B$35)/2)))</f>
        <v/>
      </c>
      <c r="V35" s="228"/>
      <c r="W35" s="227" t="str">
        <f t="shared" ref="W35" si="189">IF($A$35="","",IF(COUNTIF(W9:W28,$B$35)/2+(COUNTIF(X9:X28,$B$35)/2)=0,"",COUNTIF(W9:W28,$B$35)/2+(COUNTIF(X9:X28,$B$35)/2)))</f>
        <v/>
      </c>
      <c r="X35" s="228"/>
      <c r="Y35" s="227" t="str">
        <f t="shared" ref="Y35" si="190">IF($A$35="","",IF(COUNTIF(Y9:Y28,$B$35)/2+(COUNTIF(Z9:Z28,$B$35)/2)=0,"",COUNTIF(Y9:Y28,$B$35)/2+(COUNTIF(Z9:Z28,$B$35)/2)))</f>
        <v/>
      </c>
      <c r="Z35" s="228"/>
      <c r="AA35" s="227" t="str">
        <f t="shared" ref="AA35" si="191">IF($A$35="","",IF(COUNTIF(AA9:AA28,$B$35)/2+(COUNTIF(AB9:AB28,$B$35)/2)=0,"",COUNTIF(AA9:AA28,$B$35)/2+(COUNTIF(AB9:AB28,$B$35)/2)))</f>
        <v/>
      </c>
      <c r="AB35" s="228"/>
      <c r="AC35" s="227" t="str">
        <f t="shared" ref="AC35" si="192">IF($A$35="","",IF(COUNTIF(AC9:AC28,$B$35)/2+(COUNTIF(AD9:AD28,$B$35)/2)=0,"",COUNTIF(AC9:AC28,$B$35)/2+(COUNTIF(AD9:AD28,$B$35)/2)))</f>
        <v/>
      </c>
      <c r="AD35" s="228"/>
      <c r="AE35" s="227" t="str">
        <f t="shared" ref="AE35" si="193">IF($A$35="","",IF(COUNTIF(AE9:AE28,$B$35)/2+(COUNTIF(AF9:AF28,$B$35)/2)=0,"",COUNTIF(AE9:AE28,$B$35)/2+(COUNTIF(AF9:AF28,$B$35)/2)))</f>
        <v/>
      </c>
      <c r="AF35" s="228"/>
      <c r="AG35" s="227" t="str">
        <f t="shared" ref="AG35" si="194">IF($A$35="","",IF(COUNTIF(AG9:AG28,$B$35)/2+(COUNTIF(AH9:AH28,$B$35)/2)=0,"",COUNTIF(AG9:AG28,$B$35)/2+(COUNTIF(AH9:AH28,$B$35)/2)))</f>
        <v/>
      </c>
      <c r="AH35" s="228"/>
      <c r="AI35" s="227" t="str">
        <f t="shared" ref="AI35" si="195">IF($A$35="","",IF(COUNTIF(AI9:AI28,$B$35)/2+(COUNTIF(AJ9:AJ28,$B$35)/2)=0,"",COUNTIF(AI9:AI28,$B$35)/2+(COUNTIF(AJ9:AJ28,$B$35)/2)))</f>
        <v/>
      </c>
      <c r="AJ35" s="228"/>
      <c r="AK35" s="227" t="str">
        <f t="shared" ref="AK35" si="196">IF($A$35="","",IF(COUNTIF(AK9:AK28,$B$35)/2+(COUNTIF(AL9:AL28,$B$35)/2)=0,"",COUNTIF(AK9:AK28,$B$35)/2+(COUNTIF(AL9:AL28,$B$35)/2)))</f>
        <v/>
      </c>
      <c r="AL35" s="228"/>
      <c r="AM35" s="227" t="str">
        <f t="shared" ref="AM35" si="197">IF($A$35="","",IF(COUNTIF(AM9:AM28,$B$35)/2+(COUNTIF(AN9:AN28,$B$35)/2)=0,"",COUNTIF(AM9:AM28,$B$35)/2+(COUNTIF(AN9:AN28,$B$35)/2)))</f>
        <v/>
      </c>
      <c r="AN35" s="228"/>
      <c r="AO35" s="227" t="str">
        <f t="shared" ref="AO35" si="198">IF($A$35="","",IF(COUNTIF(AO9:AO28,$B$35)/2+(COUNTIF(AP9:AP28,$B$35)/2)=0,"",COUNTIF(AO9:AO28,$B$35)/2+(COUNTIF(AP9:AP28,$B$35)/2)))</f>
        <v/>
      </c>
      <c r="AP35" s="228"/>
      <c r="AQ35" s="227" t="str">
        <f t="shared" ref="AQ35" si="199">IF($A$35="","",IF(COUNTIF(AQ9:AQ28,$B$35)/2+(COUNTIF(AR9:AR28,$B$35)/2)=0,"",COUNTIF(AQ9:AQ28,$B$35)/2+(COUNTIF(AR9:AR28,$B$35)/2)))</f>
        <v/>
      </c>
      <c r="AR35" s="228"/>
      <c r="AS35" s="227" t="str">
        <f t="shared" ref="AS35" si="200">IF($A$35="","",IF(COUNTIF(AS9:AS28,$B$35)/2+(COUNTIF(AT9:AT28,$B$35)/2)=0,"",COUNTIF(AS9:AS28,$B$35)/2+(COUNTIF(AT9:AT28,$B$35)/2)))</f>
        <v/>
      </c>
      <c r="AT35" s="228"/>
      <c r="AU35" s="227" t="str">
        <f t="shared" ref="AU35" si="201">IF($A$35="","",IF(COUNTIF(AU9:AU28,$B$35)/2+(COUNTIF(AV9:AV28,$B$35)/2)=0,"",COUNTIF(AU9:AU28,$B$35)/2+(COUNTIF(AV9:AV28,$B$35)/2)))</f>
        <v/>
      </c>
      <c r="AV35" s="228"/>
      <c r="AW35" s="227" t="str">
        <f t="shared" ref="AW35" si="202">IF($A$35="","",IF(COUNTIF(AW9:AW28,$B$35)/2+(COUNTIF(AX9:AX28,$B$35)/2)=0,"",COUNTIF(AW9:AW28,$B$35)/2+(COUNTIF(AX9:AX28,$B$35)/2)))</f>
        <v/>
      </c>
      <c r="AX35" s="228"/>
      <c r="AY35" s="227" t="str">
        <f t="shared" ref="AY35" si="203">IF($A$35="","",IF(COUNTIF(AY9:AY28,$B$35)/2+(COUNTIF(AZ9:AZ28,$B$35)/2)=0,"",COUNTIF(AY9:AY28,$B$35)/2+(COUNTIF(AZ9:AZ28,$B$35)/2)))</f>
        <v/>
      </c>
      <c r="AZ35" s="228"/>
      <c r="BA35" s="227" t="str">
        <f t="shared" ref="BA35" si="204">IF($A$35="","",IF(COUNTIF(BA9:BA28,$B$35)/2+(COUNTIF(BB9:BB28,$B$35)/2)=0,"",COUNTIF(BA9:BA28,$B$35)/2+(COUNTIF(BB9:BB28,$B$35)/2)))</f>
        <v/>
      </c>
      <c r="BB35" s="228"/>
      <c r="BC35" s="227" t="str">
        <f t="shared" ref="BC35" si="205">IF($A$35="","",IF(COUNTIF(BC9:BC28,$B$35)/2+(COUNTIF(BD9:BD28,$B$35)/2)=0,"",COUNTIF(BC9:BC28,$B$35)/2+(COUNTIF(BD9:BD28,$B$35)/2)))</f>
        <v/>
      </c>
      <c r="BD35" s="228"/>
      <c r="BE35" s="227" t="str">
        <f t="shared" ref="BE35" si="206">IF($A$35="","",IF(COUNTIF(BE9:BE28,$B$35)/2+(COUNTIF(BF9:BF28,$B$35)/2)=0,"",COUNTIF(BE9:BE28,$B$35)/2+(COUNTIF(BF9:BF28,$B$35)/2)))</f>
        <v/>
      </c>
      <c r="BF35" s="228"/>
      <c r="BG35" s="227" t="str">
        <f t="shared" ref="BG35" si="207">IF($A$35="","",IF(COUNTIF(BG9:BG28,$B$35)/2+(COUNTIF(BH9:BH28,$B$35)/2)=0,"",COUNTIF(BG9:BG28,$B$35)/2+(COUNTIF(BH9:BH28,$B$35)/2)))</f>
        <v/>
      </c>
      <c r="BH35" s="228"/>
      <c r="BI35" s="227" t="str">
        <f t="shared" ref="BI35" si="208">IF($A$35="","",IF(COUNTIF(BI9:BI28,$B$35)/2+(COUNTIF(BJ9:BJ28,$B$35)/2)=0,"",COUNTIF(BI9:BI28,$B$35)/2+(COUNTIF(BJ9:BJ28,$B$35)/2)))</f>
        <v/>
      </c>
      <c r="BJ35" s="228"/>
      <c r="BK35" s="227" t="str">
        <f t="shared" ref="BK35" si="209">IF($A$35="","",IF(COUNTIF(BK9:BK28,$B$35)/2+(COUNTIF(BL9:BL28,$B$35)/2)=0,"",COUNTIF(BK9:BK28,$B$35)/2+(COUNTIF(BL9:BL28,$B$35)/2)))</f>
        <v/>
      </c>
      <c r="BL35" s="228"/>
    </row>
    <row r="36" spans="1:64">
      <c r="A36" s="190" t="s">
        <v>49</v>
      </c>
      <c r="B36" s="191"/>
      <c r="C36" s="212">
        <f>IF(OR(WEEKDAY(C$6,2)&gt;5,COUNTIF(PARAMETRES!$G:$G,C$6)&gt;0),"",SUM(C29:D35))</f>
        <v>0</v>
      </c>
      <c r="D36" s="213"/>
      <c r="E36" s="212">
        <f>IF(OR(WEEKDAY(E$6,2)&gt;5,COUNTIF(PARAMETRES!$G:$G,E$6)&gt;0),"",SUM(E29:F35))</f>
        <v>0</v>
      </c>
      <c r="F36" s="213"/>
      <c r="G36" s="212">
        <f>IF(OR(WEEKDAY(G$6,2)&gt;5,COUNTIF(PARAMETRES!$G:$G,G$6)&gt;0),"",SUM(G29:H35))</f>
        <v>0</v>
      </c>
      <c r="H36" s="213"/>
      <c r="I36" s="212" t="str">
        <f>IF(OR(WEEKDAY(I$6,2)&gt;5,COUNTIF(PARAMETRES!$G:$G,I$6)&gt;0),"",SUM(I29:J35))</f>
        <v/>
      </c>
      <c r="J36" s="213"/>
      <c r="K36" s="212" t="str">
        <f>IF(OR(WEEKDAY(K$6,2)&gt;5,COUNTIF(PARAMETRES!$G:$G,K$6)&gt;0),"",SUM(K29:L35))</f>
        <v/>
      </c>
      <c r="L36" s="213"/>
      <c r="M36" s="212">
        <f>IF(OR(WEEKDAY(M$6,2)&gt;5,COUNTIF(PARAMETRES!$G:$G,M$6)&gt;0),"",SUM(M29:N35))</f>
        <v>0</v>
      </c>
      <c r="N36" s="213"/>
      <c r="O36" s="212">
        <f>IF(OR(WEEKDAY(O$6,2)&gt;5,COUNTIF(PARAMETRES!$G:$G,O$6)&gt;0),"",SUM(O29:P35))</f>
        <v>0</v>
      </c>
      <c r="P36" s="213"/>
      <c r="Q36" s="212">
        <f>IF(OR(WEEKDAY(Q$6,2)&gt;5,COUNTIF(PARAMETRES!$G:$G,Q$6)&gt;0),"",SUM(Q29:R35))</f>
        <v>0</v>
      </c>
      <c r="R36" s="213"/>
      <c r="S36" s="212">
        <f>IF(OR(WEEKDAY(S$6,2)&gt;5,COUNTIF(PARAMETRES!$G:$G,S$6)&gt;0),"",SUM(S29:T35))</f>
        <v>0</v>
      </c>
      <c r="T36" s="213"/>
      <c r="U36" s="212">
        <f>IF(OR(WEEKDAY(U$6,2)&gt;5,COUNTIF(PARAMETRES!$G:$G,U$6)&gt;0),"",SUM(U29:V35))</f>
        <v>0</v>
      </c>
      <c r="V36" s="213"/>
      <c r="W36" s="212" t="str">
        <f>IF(OR(WEEKDAY(W$6,2)&gt;5,COUNTIF(PARAMETRES!$G:$G,W$6)&gt;0),"",SUM(W29:X35))</f>
        <v/>
      </c>
      <c r="X36" s="213"/>
      <c r="Y36" s="212" t="str">
        <f>IF(OR(WEEKDAY(Y$6,2)&gt;5,COUNTIF(PARAMETRES!$G:$G,Y$6)&gt;0),"",SUM(Y29:Z35))</f>
        <v/>
      </c>
      <c r="Z36" s="213"/>
      <c r="AA36" s="212">
        <f>IF(OR(WEEKDAY(AA$6,2)&gt;5,COUNTIF(PARAMETRES!$G:$G,AA$6)&gt;0),"",SUM(AA29:AB35))</f>
        <v>0</v>
      </c>
      <c r="AB36" s="213"/>
      <c r="AC36" s="212">
        <f>IF(OR(WEEKDAY(AC$6,2)&gt;5,COUNTIF(PARAMETRES!$G:$G,AC$6)&gt;0),"",SUM(AC29:AD35))</f>
        <v>0</v>
      </c>
      <c r="AD36" s="213"/>
      <c r="AE36" s="212">
        <f>IF(OR(WEEKDAY(AE$6,2)&gt;5,COUNTIF(PARAMETRES!$G:$G,AE$6)&gt;0),"",SUM(AE29:AF35))</f>
        <v>0</v>
      </c>
      <c r="AF36" s="213"/>
      <c r="AG36" s="212">
        <f>IF(OR(WEEKDAY(AG$6,2)&gt;5,COUNTIF(PARAMETRES!$G:$G,AG$6)&gt;0),"",SUM(AG29:AH35))</f>
        <v>0</v>
      </c>
      <c r="AH36" s="213"/>
      <c r="AI36" s="212">
        <f>IF(OR(WEEKDAY(AI$6,2)&gt;5,COUNTIF(PARAMETRES!$G:$G,AI$6)&gt;0),"",SUM(AI29:AJ35))</f>
        <v>0</v>
      </c>
      <c r="AJ36" s="213"/>
      <c r="AK36" s="212" t="str">
        <f>IF(OR(WEEKDAY(AK$6,2)&gt;5,COUNTIF(PARAMETRES!$G:$G,AK$6)&gt;0),"",SUM(AK29:AL35))</f>
        <v/>
      </c>
      <c r="AL36" s="213"/>
      <c r="AM36" s="212" t="str">
        <f>IF(OR(WEEKDAY(AM$6,2)&gt;5,COUNTIF(PARAMETRES!$G:$G,AM$6)&gt;0),"",SUM(AM29:AN35))</f>
        <v/>
      </c>
      <c r="AN36" s="213"/>
      <c r="AO36" s="212">
        <f>IF(OR(WEEKDAY(AO$6,2)&gt;5,COUNTIF(PARAMETRES!$G:$G,AO$6)&gt;0),"",SUM(AO29:AP35))</f>
        <v>0</v>
      </c>
      <c r="AP36" s="213"/>
      <c r="AQ36" s="212">
        <f>IF(OR(WEEKDAY(AQ$6,2)&gt;5,COUNTIF(PARAMETRES!$G:$G,AQ$6)&gt;0),"",SUM(AQ29:AR35))</f>
        <v>0</v>
      </c>
      <c r="AR36" s="213"/>
      <c r="AS36" s="212">
        <f>IF(OR(WEEKDAY(AS$6,2)&gt;5,COUNTIF(PARAMETRES!$G:$G,AS$6)&gt;0),"",SUM(AS29:AT35))</f>
        <v>0</v>
      </c>
      <c r="AT36" s="213"/>
      <c r="AU36" s="212">
        <f>IF(OR(WEEKDAY(AU$6,2)&gt;5,COUNTIF(PARAMETRES!$G:$G,AU$6)&gt;0),"",SUM(AU29:AV35))</f>
        <v>0</v>
      </c>
      <c r="AV36" s="213"/>
      <c r="AW36" s="212">
        <f>IF(OR(WEEKDAY(AW$6,2)&gt;5,COUNTIF(PARAMETRES!$G:$G,AW$6)&gt;0),"",SUM(AW29:AX35))</f>
        <v>0</v>
      </c>
      <c r="AX36" s="213"/>
      <c r="AY36" s="212" t="str">
        <f>IF(OR(WEEKDAY(AY$6,2)&gt;5,COUNTIF(PARAMETRES!$G:$G,AY$6)&gt;0),"",SUM(AY29:AZ35))</f>
        <v/>
      </c>
      <c r="AZ36" s="213"/>
      <c r="BA36" s="212" t="str">
        <f>IF(OR(WEEKDAY(BA$6,2)&gt;5,COUNTIF(PARAMETRES!$G:$G,BA$6)&gt;0),"",SUM(BA29:BB35))</f>
        <v/>
      </c>
      <c r="BB36" s="213"/>
      <c r="BC36" s="212">
        <f>IF(OR(WEEKDAY(BC$6,2)&gt;5,COUNTIF(PARAMETRES!$G:$G,BC$6)&gt;0),"",SUM(BC29:BD35))</f>
        <v>0</v>
      </c>
      <c r="BD36" s="213"/>
      <c r="BE36" s="212">
        <f>IF(OR(WEEKDAY(BE$6,2)&gt;5,COUNTIF(PARAMETRES!$G:$G,BE$6)&gt;0),"",SUM(BE29:BF35))</f>
        <v>0</v>
      </c>
      <c r="BF36" s="213"/>
      <c r="BG36" s="212">
        <f>IF(OR(WEEKDAY(BG$6,2)&gt;5,COUNTIF(PARAMETRES!$G:$G,BG$6)&gt;0),"",SUM(BG29:BH35))</f>
        <v>0</v>
      </c>
      <c r="BH36" s="213"/>
      <c r="BI36" s="212">
        <f>IF(OR(WEEKDAY(BI$6,2)&gt;5,COUNTIF(PARAMETRES!$G:$G,BI$6)&gt;0),"",SUM(BI29:BJ35))</f>
        <v>0</v>
      </c>
      <c r="BJ36" s="213"/>
      <c r="BK36" s="212">
        <f>IF(OR(WEEKDAY(BK$6,2)&gt;5,COUNTIF(PARAMETRES!$G:$G,BK$6)&gt;0),"",SUM(BK29:BL35))</f>
        <v>0</v>
      </c>
      <c r="BL36" s="213"/>
    </row>
    <row r="37" spans="1:64">
      <c r="A37" s="188" t="s">
        <v>27</v>
      </c>
      <c r="B37" s="189"/>
      <c r="C37" s="218">
        <f>IF(OR(WEEKDAY(C$6,2)&gt;5,COUNTIF(PARAMETRES!$G:$G,C$6)&gt;0),"",IFERROR(1-(C36/COUNTA($A$9:$A$28)),0)
)</f>
        <v>0</v>
      </c>
      <c r="D37" s="219"/>
      <c r="E37" s="218">
        <f>IF(OR(WEEKDAY(E$6,2)&gt;5,COUNTIF(PARAMETRES!$G:$G,E$6)&gt;0),"",IFERROR(1-(E36/COUNTA($A$9:$A$28)),0)
)</f>
        <v>0</v>
      </c>
      <c r="F37" s="219"/>
      <c r="G37" s="218">
        <f>IF(OR(WEEKDAY(G$6,2)&gt;5,COUNTIF(PARAMETRES!$G:$G,G$6)&gt;0),"",IFERROR(1-(G36/COUNTA($A$9:$A$28)),0)
)</f>
        <v>0</v>
      </c>
      <c r="H37" s="219"/>
      <c r="I37" s="218" t="str">
        <f>IF(OR(WEEKDAY(I$6,2)&gt;5,COUNTIF(PARAMETRES!$G:$G,I$6)&gt;0),"",IFERROR(1-(I36/COUNTA($A$9:$A$28)),0)
)</f>
        <v/>
      </c>
      <c r="J37" s="219"/>
      <c r="K37" s="218" t="str">
        <f>IF(OR(WEEKDAY(K$6,2)&gt;5,COUNTIF(PARAMETRES!$G:$G,K$6)&gt;0),"",IFERROR(1-(K36/COUNTA($A$9:$A$28)),0)
)</f>
        <v/>
      </c>
      <c r="L37" s="219"/>
      <c r="M37" s="218">
        <f>IF(OR(WEEKDAY(M$6,2)&gt;5,COUNTIF(PARAMETRES!$G:$G,M$6)&gt;0),"",IFERROR(1-(M36/COUNTA($A$9:$A$28)),0)
)</f>
        <v>0</v>
      </c>
      <c r="N37" s="219"/>
      <c r="O37" s="218">
        <f>IF(OR(WEEKDAY(O$6,2)&gt;5,COUNTIF(PARAMETRES!$G:$G,O$6)&gt;0),"",IFERROR(1-(O36/COUNTA($A$9:$A$28)),0)
)</f>
        <v>0</v>
      </c>
      <c r="P37" s="219"/>
      <c r="Q37" s="218">
        <f>IF(OR(WEEKDAY(Q$6,2)&gt;5,COUNTIF(PARAMETRES!$G:$G,Q$6)&gt;0),"",IFERROR(1-(Q36/COUNTA($A$9:$A$28)),0)
)</f>
        <v>0</v>
      </c>
      <c r="R37" s="219"/>
      <c r="S37" s="218">
        <f>IF(OR(WEEKDAY(S$6,2)&gt;5,COUNTIF(PARAMETRES!$G:$G,S$6)&gt;0),"",IFERROR(1-(S36/COUNTA($A$9:$A$28)),0)
)</f>
        <v>0</v>
      </c>
      <c r="T37" s="219"/>
      <c r="U37" s="218">
        <f>IF(OR(WEEKDAY(U$6,2)&gt;5,COUNTIF(PARAMETRES!$G:$G,U$6)&gt;0),"",IFERROR(1-(U36/COUNTA($A$9:$A$28)),0)
)</f>
        <v>0</v>
      </c>
      <c r="V37" s="219"/>
      <c r="W37" s="218" t="str">
        <f>IF(OR(WEEKDAY(W$6,2)&gt;5,COUNTIF(PARAMETRES!$G:$G,W$6)&gt;0),"",IFERROR(1-(W36/COUNTA($A$9:$A$28)),0)
)</f>
        <v/>
      </c>
      <c r="X37" s="219"/>
      <c r="Y37" s="218" t="str">
        <f>IF(OR(WEEKDAY(Y$6,2)&gt;5,COUNTIF(PARAMETRES!$G:$G,Y$6)&gt;0),"",IFERROR(1-(Y36/COUNTA($A$9:$A$28)),0)
)</f>
        <v/>
      </c>
      <c r="Z37" s="219"/>
      <c r="AA37" s="218">
        <f>IF(OR(WEEKDAY(AA$6,2)&gt;5,COUNTIF(PARAMETRES!$G:$G,AA$6)&gt;0),"",IFERROR(1-(AA36/COUNTA($A$9:$A$28)),0)
)</f>
        <v>0</v>
      </c>
      <c r="AB37" s="219"/>
      <c r="AC37" s="218">
        <f>IF(OR(WEEKDAY(AC$6,2)&gt;5,COUNTIF(PARAMETRES!$G:$G,AC$6)&gt;0),"",IFERROR(1-(AC36/COUNTA($A$9:$A$28)),0)
)</f>
        <v>0</v>
      </c>
      <c r="AD37" s="219"/>
      <c r="AE37" s="218">
        <f>IF(OR(WEEKDAY(AE$6,2)&gt;5,COUNTIF(PARAMETRES!$G:$G,AE$6)&gt;0),"",IFERROR(1-(AE36/COUNTA($A$9:$A$28)),0)
)</f>
        <v>0</v>
      </c>
      <c r="AF37" s="219"/>
      <c r="AG37" s="218">
        <f>IF(OR(WEEKDAY(AG$6,2)&gt;5,COUNTIF(PARAMETRES!$G:$G,AG$6)&gt;0),"",IFERROR(1-(AG36/COUNTA($A$9:$A$28)),0)
)</f>
        <v>0</v>
      </c>
      <c r="AH37" s="219"/>
      <c r="AI37" s="218">
        <f>IF(OR(WEEKDAY(AI$6,2)&gt;5,COUNTIF(PARAMETRES!$G:$G,AI$6)&gt;0),"",IFERROR(1-(AI36/COUNTA($A$9:$A$28)),0)
)</f>
        <v>0</v>
      </c>
      <c r="AJ37" s="219"/>
      <c r="AK37" s="218" t="str">
        <f>IF(OR(WEEKDAY(AK$6,2)&gt;5,COUNTIF(PARAMETRES!$G:$G,AK$6)&gt;0),"",IFERROR(1-(AK36/COUNTA($A$9:$A$28)),0)
)</f>
        <v/>
      </c>
      <c r="AL37" s="219"/>
      <c r="AM37" s="218" t="str">
        <f>IF(OR(WEEKDAY(AM$6,2)&gt;5,COUNTIF(PARAMETRES!$G:$G,AM$6)&gt;0),"",IFERROR(1-(AM36/COUNTA($A$9:$A$28)),0)
)</f>
        <v/>
      </c>
      <c r="AN37" s="219"/>
      <c r="AO37" s="218">
        <f>IF(OR(WEEKDAY(AO$6,2)&gt;5,COUNTIF(PARAMETRES!$G:$G,AO$6)&gt;0),"",IFERROR(1-(AO36/COUNTA($A$9:$A$28)),0)
)</f>
        <v>0</v>
      </c>
      <c r="AP37" s="219"/>
      <c r="AQ37" s="218">
        <f>IF(OR(WEEKDAY(AQ$6,2)&gt;5,COUNTIF(PARAMETRES!$G:$G,AQ$6)&gt;0),"",IFERROR(1-(AQ36/COUNTA($A$9:$A$28)),0)
)</f>
        <v>0</v>
      </c>
      <c r="AR37" s="219"/>
      <c r="AS37" s="218">
        <f>IF(OR(WEEKDAY(AS$6,2)&gt;5,COUNTIF(PARAMETRES!$G:$G,AS$6)&gt;0),"",IFERROR(1-(AS36/COUNTA($A$9:$A$28)),0)
)</f>
        <v>0</v>
      </c>
      <c r="AT37" s="219"/>
      <c r="AU37" s="218">
        <f>IF(OR(WEEKDAY(AU$6,2)&gt;5,COUNTIF(PARAMETRES!$G:$G,AU$6)&gt;0),"",IFERROR(1-(AU36/COUNTA($A$9:$A$28)),0)
)</f>
        <v>0</v>
      </c>
      <c r="AV37" s="219"/>
      <c r="AW37" s="218">
        <f>IF(OR(WEEKDAY(AW$6,2)&gt;5,COUNTIF(PARAMETRES!$G:$G,AW$6)&gt;0),"",IFERROR(1-(AW36/COUNTA($A$9:$A$28)),0)
)</f>
        <v>0</v>
      </c>
      <c r="AX37" s="219"/>
      <c r="AY37" s="218" t="str">
        <f>IF(OR(WEEKDAY(AY$6,2)&gt;5,COUNTIF(PARAMETRES!$G:$G,AY$6)&gt;0),"",IFERROR(1-(AY36/COUNTA($A$9:$A$28)),0)
)</f>
        <v/>
      </c>
      <c r="AZ37" s="219"/>
      <c r="BA37" s="218" t="str">
        <f>IF(OR(WEEKDAY(BA$6,2)&gt;5,COUNTIF(PARAMETRES!$G:$G,BA$6)&gt;0),"",IFERROR(1-(BA36/COUNTA($A$9:$A$28)),0)
)</f>
        <v/>
      </c>
      <c r="BB37" s="219"/>
      <c r="BC37" s="218">
        <f>IF(OR(WEEKDAY(BC$6,2)&gt;5,COUNTIF(PARAMETRES!$G:$G,BC$6)&gt;0),"",IFERROR(1-(BC36/COUNTA($A$9:$A$28)),0)
)</f>
        <v>0</v>
      </c>
      <c r="BD37" s="219"/>
      <c r="BE37" s="218">
        <f>IF(OR(WEEKDAY(BE$6,2)&gt;5,COUNTIF(PARAMETRES!$G:$G,BE$6)&gt;0),"",IFERROR(1-(BE36/COUNTA($A$9:$A$28)),0)
)</f>
        <v>0</v>
      </c>
      <c r="BF37" s="219"/>
      <c r="BG37" s="218">
        <f>IF(OR(WEEKDAY(BG$6,2)&gt;5,COUNTIF(PARAMETRES!$G:$G,BG$6)&gt;0),"",IFERROR(1-(BG36/COUNTA($A$9:$A$28)),0)
)</f>
        <v>0</v>
      </c>
      <c r="BH37" s="219"/>
      <c r="BI37" s="218">
        <f>IF(OR(WEEKDAY(BI$6,2)&gt;5,COUNTIF(PARAMETRES!$G:$G,BI$6)&gt;0),"",IFERROR(1-(BI36/COUNTA($A$9:$A$28)),0)
)</f>
        <v>0</v>
      </c>
      <c r="BJ37" s="219"/>
      <c r="BK37" s="218">
        <f>IF(OR(WEEKDAY(BK$6,2)&gt;5,COUNTIF(PARAMETRES!$G:$G,BK$6)&gt;0),"",IFERROR(1-(BK36/COUNTA($A$9:$A$28)),0)
)</f>
        <v>0</v>
      </c>
      <c r="BL37" s="219"/>
    </row>
    <row r="38" spans="1:64">
      <c r="B38" s="112"/>
    </row>
  </sheetData>
  <sheetProtection algorithmName="SHA-512" hashValue="mX7lFs1vhJEbPoeoLPF2pZtgpA8RymQGtreqqj2iD3wfJRW/3aTn8lv9UxbbRwCWye4TPLNXvy0WtPskq4CXNg==" saltValue="7NZrH4+AnIm5HI5nKVjnMQ==" spinCount="100000" sheet="1" scenarios="1" formatColumns="0" selectLockedCells="1"/>
  <mergeCells count="376">
    <mergeCell ref="W4:X4"/>
    <mergeCell ref="Y4:Z4"/>
    <mergeCell ref="AA4:AB4"/>
    <mergeCell ref="AC4:AD4"/>
    <mergeCell ref="A1:BL1"/>
    <mergeCell ref="C2:BL2"/>
    <mergeCell ref="C4:D4"/>
    <mergeCell ref="E4:F4"/>
    <mergeCell ref="G4:H4"/>
    <mergeCell ref="I4:J4"/>
    <mergeCell ref="K4:L4"/>
    <mergeCell ref="M4:N4"/>
    <mergeCell ref="O4:P4"/>
    <mergeCell ref="Q4:R4"/>
    <mergeCell ref="BC4:BD4"/>
    <mergeCell ref="BE4:BF4"/>
    <mergeCell ref="BG4:BH4"/>
    <mergeCell ref="BI4:BJ4"/>
    <mergeCell ref="BK4:BL4"/>
    <mergeCell ref="AY4:AZ4"/>
    <mergeCell ref="BA4:BB4"/>
    <mergeCell ref="C5:D5"/>
    <mergeCell ref="E5:F5"/>
    <mergeCell ref="G5:H5"/>
    <mergeCell ref="I5:J5"/>
    <mergeCell ref="K5:L5"/>
    <mergeCell ref="AQ4:AR4"/>
    <mergeCell ref="AS4:AT4"/>
    <mergeCell ref="AU4:AV4"/>
    <mergeCell ref="AW4:AX4"/>
    <mergeCell ref="AE4:AF4"/>
    <mergeCell ref="AG4:AH4"/>
    <mergeCell ref="AI4:AJ4"/>
    <mergeCell ref="AK4:AL4"/>
    <mergeCell ref="AM4:AN4"/>
    <mergeCell ref="AO4:AP4"/>
    <mergeCell ref="S4:T4"/>
    <mergeCell ref="U4:V4"/>
    <mergeCell ref="AS5:AT5"/>
    <mergeCell ref="AU5:AV5"/>
    <mergeCell ref="Y5:Z5"/>
    <mergeCell ref="AA5:AB5"/>
    <mergeCell ref="AC5:AD5"/>
    <mergeCell ref="AE5:AF5"/>
    <mergeCell ref="AG5:AH5"/>
    <mergeCell ref="AI5:AJ5"/>
    <mergeCell ref="M5:N5"/>
    <mergeCell ref="O5:P5"/>
    <mergeCell ref="Q5:R5"/>
    <mergeCell ref="S5:T5"/>
    <mergeCell ref="U5:V5"/>
    <mergeCell ref="W5:X5"/>
    <mergeCell ref="W7:X7"/>
    <mergeCell ref="Y7:Z7"/>
    <mergeCell ref="AA7:AB7"/>
    <mergeCell ref="AC7:AD7"/>
    <mergeCell ref="BI5:BJ5"/>
    <mergeCell ref="BK5:BL5"/>
    <mergeCell ref="C7:D7"/>
    <mergeCell ref="E7:F7"/>
    <mergeCell ref="G7:H7"/>
    <mergeCell ref="I7:J7"/>
    <mergeCell ref="K7:L7"/>
    <mergeCell ref="M7:N7"/>
    <mergeCell ref="O7:P7"/>
    <mergeCell ref="Q7:R7"/>
    <mergeCell ref="AW5:AX5"/>
    <mergeCell ref="AY5:AZ5"/>
    <mergeCell ref="BA5:BB5"/>
    <mergeCell ref="BC5:BD5"/>
    <mergeCell ref="BE5:BF5"/>
    <mergeCell ref="BG5:BH5"/>
    <mergeCell ref="AK5:AL5"/>
    <mergeCell ref="AM5:AN5"/>
    <mergeCell ref="AO5:AP5"/>
    <mergeCell ref="AQ5:AR5"/>
    <mergeCell ref="BC7:BD7"/>
    <mergeCell ref="BE7:BF7"/>
    <mergeCell ref="BG7:BH7"/>
    <mergeCell ref="BI7:BJ7"/>
    <mergeCell ref="BK7:BL7"/>
    <mergeCell ref="C29:D29"/>
    <mergeCell ref="E29:F29"/>
    <mergeCell ref="G29:H29"/>
    <mergeCell ref="I29:J29"/>
    <mergeCell ref="K29:L29"/>
    <mergeCell ref="AQ7:AR7"/>
    <mergeCell ref="AS7:AT7"/>
    <mergeCell ref="AU7:AV7"/>
    <mergeCell ref="AW7:AX7"/>
    <mergeCell ref="AY7:AZ7"/>
    <mergeCell ref="BA7:BB7"/>
    <mergeCell ref="AE7:AF7"/>
    <mergeCell ref="AG7:AH7"/>
    <mergeCell ref="AI7:AJ7"/>
    <mergeCell ref="AK7:AL7"/>
    <mergeCell ref="AM7:AN7"/>
    <mergeCell ref="AO7:AP7"/>
    <mergeCell ref="S7:T7"/>
    <mergeCell ref="U7:V7"/>
    <mergeCell ref="AS29:AT29"/>
    <mergeCell ref="AU29:AV29"/>
    <mergeCell ref="Y29:Z29"/>
    <mergeCell ref="AA29:AB29"/>
    <mergeCell ref="AC29:AD29"/>
    <mergeCell ref="AE29:AF29"/>
    <mergeCell ref="AG29:AH29"/>
    <mergeCell ref="AI29:AJ29"/>
    <mergeCell ref="M29:N29"/>
    <mergeCell ref="O29:P29"/>
    <mergeCell ref="Q29:R29"/>
    <mergeCell ref="S29:T29"/>
    <mergeCell ref="U29:V29"/>
    <mergeCell ref="W29:X29"/>
    <mergeCell ref="W30:X30"/>
    <mergeCell ref="Y30:Z30"/>
    <mergeCell ref="AA30:AB30"/>
    <mergeCell ref="AC30:AD30"/>
    <mergeCell ref="BI29:BJ29"/>
    <mergeCell ref="BK29:BL29"/>
    <mergeCell ref="C30:D30"/>
    <mergeCell ref="E30:F30"/>
    <mergeCell ref="G30:H30"/>
    <mergeCell ref="I30:J30"/>
    <mergeCell ref="K30:L30"/>
    <mergeCell ref="M30:N30"/>
    <mergeCell ref="O30:P30"/>
    <mergeCell ref="Q30:R30"/>
    <mergeCell ref="AW29:AX29"/>
    <mergeCell ref="AY29:AZ29"/>
    <mergeCell ref="BA29:BB29"/>
    <mergeCell ref="BC29:BD29"/>
    <mergeCell ref="BE29:BF29"/>
    <mergeCell ref="BG29:BH29"/>
    <mergeCell ref="AK29:AL29"/>
    <mergeCell ref="AM29:AN29"/>
    <mergeCell ref="AO29:AP29"/>
    <mergeCell ref="AQ29:AR29"/>
    <mergeCell ref="BC30:BD30"/>
    <mergeCell ref="BE30:BF30"/>
    <mergeCell ref="BG30:BH30"/>
    <mergeCell ref="BI30:BJ30"/>
    <mergeCell ref="BK30:BL30"/>
    <mergeCell ref="C31:D31"/>
    <mergeCell ref="E31:F31"/>
    <mergeCell ref="G31:H31"/>
    <mergeCell ref="I31:J31"/>
    <mergeCell ref="K31:L31"/>
    <mergeCell ref="AQ30:AR30"/>
    <mergeCell ref="AS30:AT30"/>
    <mergeCell ref="AU30:AV30"/>
    <mergeCell ref="AW30:AX30"/>
    <mergeCell ref="AY30:AZ30"/>
    <mergeCell ref="BA30:BB30"/>
    <mergeCell ref="AE30:AF30"/>
    <mergeCell ref="AG30:AH30"/>
    <mergeCell ref="AI30:AJ30"/>
    <mergeCell ref="AK30:AL30"/>
    <mergeCell ref="AM30:AN30"/>
    <mergeCell ref="AO30:AP30"/>
    <mergeCell ref="S30:T30"/>
    <mergeCell ref="U30:V30"/>
    <mergeCell ref="AS31:AT31"/>
    <mergeCell ref="AU31:AV31"/>
    <mergeCell ref="Y31:Z31"/>
    <mergeCell ref="AA31:AB31"/>
    <mergeCell ref="AC31:AD31"/>
    <mergeCell ref="AE31:AF31"/>
    <mergeCell ref="AG31:AH31"/>
    <mergeCell ref="AI31:AJ31"/>
    <mergeCell ref="M31:N31"/>
    <mergeCell ref="O31:P31"/>
    <mergeCell ref="Q31:R31"/>
    <mergeCell ref="S31:T31"/>
    <mergeCell ref="U31:V31"/>
    <mergeCell ref="W31:X31"/>
    <mergeCell ref="W32:X32"/>
    <mergeCell ref="Y32:Z32"/>
    <mergeCell ref="AA32:AB32"/>
    <mergeCell ref="AC32:AD32"/>
    <mergeCell ref="BI31:BJ31"/>
    <mergeCell ref="BK31:BL31"/>
    <mergeCell ref="C32:D32"/>
    <mergeCell ref="E32:F32"/>
    <mergeCell ref="G32:H32"/>
    <mergeCell ref="I32:J32"/>
    <mergeCell ref="K32:L32"/>
    <mergeCell ref="M32:N32"/>
    <mergeCell ref="O32:P32"/>
    <mergeCell ref="Q32:R32"/>
    <mergeCell ref="AW31:AX31"/>
    <mergeCell ref="AY31:AZ31"/>
    <mergeCell ref="BA31:BB31"/>
    <mergeCell ref="BC31:BD31"/>
    <mergeCell ref="BE31:BF31"/>
    <mergeCell ref="BG31:BH31"/>
    <mergeCell ref="AK31:AL31"/>
    <mergeCell ref="AM31:AN31"/>
    <mergeCell ref="AO31:AP31"/>
    <mergeCell ref="AQ31:AR31"/>
    <mergeCell ref="BC32:BD32"/>
    <mergeCell ref="BE32:BF32"/>
    <mergeCell ref="BG32:BH32"/>
    <mergeCell ref="BI32:BJ32"/>
    <mergeCell ref="BK32:BL32"/>
    <mergeCell ref="C33:D33"/>
    <mergeCell ref="E33:F33"/>
    <mergeCell ref="G33:H33"/>
    <mergeCell ref="I33:J33"/>
    <mergeCell ref="K33:L33"/>
    <mergeCell ref="AQ32:AR32"/>
    <mergeCell ref="AS32:AT32"/>
    <mergeCell ref="AU32:AV32"/>
    <mergeCell ref="AW32:AX32"/>
    <mergeCell ref="AY32:AZ32"/>
    <mergeCell ref="BA32:BB32"/>
    <mergeCell ref="AE32:AF32"/>
    <mergeCell ref="AG32:AH32"/>
    <mergeCell ref="AI32:AJ32"/>
    <mergeCell ref="AK32:AL32"/>
    <mergeCell ref="AM32:AN32"/>
    <mergeCell ref="AO32:AP32"/>
    <mergeCell ref="S32:T32"/>
    <mergeCell ref="U32:V32"/>
    <mergeCell ref="AS33:AT33"/>
    <mergeCell ref="AU33:AV33"/>
    <mergeCell ref="Y33:Z33"/>
    <mergeCell ref="AA33:AB33"/>
    <mergeCell ref="AC33:AD33"/>
    <mergeCell ref="AE33:AF33"/>
    <mergeCell ref="AG33:AH33"/>
    <mergeCell ref="AI33:AJ33"/>
    <mergeCell ref="M33:N33"/>
    <mergeCell ref="O33:P33"/>
    <mergeCell ref="Q33:R33"/>
    <mergeCell ref="S33:T33"/>
    <mergeCell ref="U33:V33"/>
    <mergeCell ref="W33:X33"/>
    <mergeCell ref="W34:X34"/>
    <mergeCell ref="Y34:Z34"/>
    <mergeCell ref="AA34:AB34"/>
    <mergeCell ref="AC34:AD34"/>
    <mergeCell ref="BI33:BJ33"/>
    <mergeCell ref="BK33:BL33"/>
    <mergeCell ref="C34:D34"/>
    <mergeCell ref="E34:F34"/>
    <mergeCell ref="G34:H34"/>
    <mergeCell ref="I34:J34"/>
    <mergeCell ref="K34:L34"/>
    <mergeCell ref="M34:N34"/>
    <mergeCell ref="O34:P34"/>
    <mergeCell ref="Q34:R34"/>
    <mergeCell ref="AW33:AX33"/>
    <mergeCell ref="AY33:AZ33"/>
    <mergeCell ref="BA33:BB33"/>
    <mergeCell ref="BC33:BD33"/>
    <mergeCell ref="BE33:BF33"/>
    <mergeCell ref="BG33:BH33"/>
    <mergeCell ref="AK33:AL33"/>
    <mergeCell ref="AM33:AN33"/>
    <mergeCell ref="AO33:AP33"/>
    <mergeCell ref="AQ33:AR33"/>
    <mergeCell ref="BC34:BD34"/>
    <mergeCell ref="BE34:BF34"/>
    <mergeCell ref="BG34:BH34"/>
    <mergeCell ref="BI34:BJ34"/>
    <mergeCell ref="BK34:BL34"/>
    <mergeCell ref="C35:D35"/>
    <mergeCell ref="E35:F35"/>
    <mergeCell ref="G35:H35"/>
    <mergeCell ref="I35:J35"/>
    <mergeCell ref="K35:L35"/>
    <mergeCell ref="AQ34:AR34"/>
    <mergeCell ref="AS34:AT34"/>
    <mergeCell ref="AU34:AV34"/>
    <mergeCell ref="AW34:AX34"/>
    <mergeCell ref="AY34:AZ34"/>
    <mergeCell ref="BA34:BB34"/>
    <mergeCell ref="AE34:AF34"/>
    <mergeCell ref="AG34:AH34"/>
    <mergeCell ref="AI34:AJ34"/>
    <mergeCell ref="AK34:AL34"/>
    <mergeCell ref="AM34:AN34"/>
    <mergeCell ref="AO34:AP34"/>
    <mergeCell ref="S34:T34"/>
    <mergeCell ref="U34:V34"/>
    <mergeCell ref="AC35:AD35"/>
    <mergeCell ref="AE35:AF35"/>
    <mergeCell ref="AG35:AH35"/>
    <mergeCell ref="AI35:AJ35"/>
    <mergeCell ref="M35:N35"/>
    <mergeCell ref="O35:P35"/>
    <mergeCell ref="Q35:R35"/>
    <mergeCell ref="S35:T35"/>
    <mergeCell ref="U35:V35"/>
    <mergeCell ref="W35:X35"/>
    <mergeCell ref="BI35:BJ35"/>
    <mergeCell ref="BK35:BL35"/>
    <mergeCell ref="A36:B36"/>
    <mergeCell ref="C36:D36"/>
    <mergeCell ref="E36:F36"/>
    <mergeCell ref="G36:H36"/>
    <mergeCell ref="I36:J36"/>
    <mergeCell ref="K36:L36"/>
    <mergeCell ref="M36:N36"/>
    <mergeCell ref="O36:P36"/>
    <mergeCell ref="AW35:AX35"/>
    <mergeCell ref="AY35:AZ35"/>
    <mergeCell ref="BA35:BB35"/>
    <mergeCell ref="BC35:BD35"/>
    <mergeCell ref="BE35:BF35"/>
    <mergeCell ref="BG35:BH35"/>
    <mergeCell ref="AK35:AL35"/>
    <mergeCell ref="AM35:AN35"/>
    <mergeCell ref="AO35:AP35"/>
    <mergeCell ref="AQ35:AR35"/>
    <mergeCell ref="AS35:AT35"/>
    <mergeCell ref="AU35:AV35"/>
    <mergeCell ref="Y35:Z35"/>
    <mergeCell ref="AA35:AB35"/>
    <mergeCell ref="BG36:BH36"/>
    <mergeCell ref="BI36:BJ36"/>
    <mergeCell ref="BK36:BL36"/>
    <mergeCell ref="AO36:AP36"/>
    <mergeCell ref="AQ36:AR36"/>
    <mergeCell ref="AS36:AT36"/>
    <mergeCell ref="AU36:AV36"/>
    <mergeCell ref="AW36:AX36"/>
    <mergeCell ref="AY36:AZ36"/>
    <mergeCell ref="A37:B37"/>
    <mergeCell ref="C37:D37"/>
    <mergeCell ref="E37:F37"/>
    <mergeCell ref="G37:H37"/>
    <mergeCell ref="I37:J37"/>
    <mergeCell ref="K37:L37"/>
    <mergeCell ref="BA36:BB36"/>
    <mergeCell ref="BC36:BD36"/>
    <mergeCell ref="BE36:BF36"/>
    <mergeCell ref="AC36:AD36"/>
    <mergeCell ref="AE36:AF36"/>
    <mergeCell ref="AG36:AH36"/>
    <mergeCell ref="AI36:AJ36"/>
    <mergeCell ref="AK36:AL36"/>
    <mergeCell ref="AM36:AN36"/>
    <mergeCell ref="Q36:R36"/>
    <mergeCell ref="S36:T36"/>
    <mergeCell ref="U36:V36"/>
    <mergeCell ref="W36:X36"/>
    <mergeCell ref="Y36:Z36"/>
    <mergeCell ref="AA36:AB36"/>
    <mergeCell ref="Y37:Z37"/>
    <mergeCell ref="AA37:AB37"/>
    <mergeCell ref="AC37:AD37"/>
    <mergeCell ref="AE37:AF37"/>
    <mergeCell ref="AG37:AH37"/>
    <mergeCell ref="AI37:AJ37"/>
    <mergeCell ref="M37:N37"/>
    <mergeCell ref="O37:P37"/>
    <mergeCell ref="Q37:R37"/>
    <mergeCell ref="S37:T37"/>
    <mergeCell ref="U37:V37"/>
    <mergeCell ref="W37:X37"/>
    <mergeCell ref="BI37:BJ37"/>
    <mergeCell ref="BK37:BL37"/>
    <mergeCell ref="AW37:AX37"/>
    <mergeCell ref="AY37:AZ37"/>
    <mergeCell ref="BA37:BB37"/>
    <mergeCell ref="BC37:BD37"/>
    <mergeCell ref="BE37:BF37"/>
    <mergeCell ref="BG37:BH37"/>
    <mergeCell ref="AK37:AL37"/>
    <mergeCell ref="AM37:AN37"/>
    <mergeCell ref="AO37:AP37"/>
    <mergeCell ref="AQ37:AR37"/>
    <mergeCell ref="AS37:AT37"/>
    <mergeCell ref="AU37:AV37"/>
  </mergeCells>
  <conditionalFormatting sqref="C4:BL4">
    <cfRule type="expression" dxfId="60" priority="73">
      <formula>C$4&lt;&gt;""</formula>
    </cfRule>
  </conditionalFormatting>
  <conditionalFormatting sqref="C9:BL28">
    <cfRule type="expression" dxfId="59" priority="1">
      <formula>$A9=""</formula>
    </cfRule>
    <cfRule type="cellIs" dxfId="58" priority="3" operator="equal">
      <formula>$B$29</formula>
    </cfRule>
    <cfRule type="cellIs" dxfId="57" priority="4" operator="equal">
      <formula>$B$30</formula>
    </cfRule>
    <cfRule type="cellIs" dxfId="56" priority="5" operator="equal">
      <formula>$B$31</formula>
    </cfRule>
    <cfRule type="cellIs" dxfId="55" priority="6" operator="equal">
      <formula>$B$32</formula>
    </cfRule>
    <cfRule type="cellIs" dxfId="54" priority="7" operator="equal">
      <formula>$B$33</formula>
    </cfRule>
    <cfRule type="cellIs" dxfId="53" priority="8" operator="equal">
      <formula>$B$34</formula>
    </cfRule>
    <cfRule type="cellIs" dxfId="52" priority="9" operator="equal">
      <formula>$B$35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4058073A-B515-4B4D-8718-46DFBBC063A7}">
            <xm:f>OR(WEEKDAY(C$6,2)&gt;5,COUNTIF(PARAMETRES!$G$3:$G$27,C$6)&gt;0)</xm:f>
            <x14:dxf>
              <fill>
                <patternFill>
                  <bgColor theme="4" tint="0.79998168889431442"/>
                </patternFill>
              </fill>
            </x14:dxf>
          </x14:cfRule>
          <xm:sqref>C5:BL28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PARAMETRES!$A$2:$A$8</xm:f>
          </x14:formula1>
          <xm:sqref>C9:BL28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vt:i4>
      </vt:variant>
    </vt:vector>
  </HeadingPairs>
  <TitlesOfParts>
    <vt:vector size="17" baseType="lpstr">
      <vt:lpstr>CALCULS</vt:lpstr>
      <vt:lpstr>TABLEAU DE BORD</vt:lpstr>
      <vt:lpstr>JANVIER</vt:lpstr>
      <vt:lpstr>FEVRIER</vt:lpstr>
      <vt:lpstr>MARS</vt:lpstr>
      <vt:lpstr>AVRIL</vt:lpstr>
      <vt:lpstr>MAI</vt:lpstr>
      <vt:lpstr>JUIN</vt:lpstr>
      <vt:lpstr>JUILLET</vt:lpstr>
      <vt:lpstr>AOUT</vt:lpstr>
      <vt:lpstr>SEPTEMBRE</vt:lpstr>
      <vt:lpstr>OCTOBRE</vt:lpstr>
      <vt:lpstr>NOVEMBRE</vt:lpstr>
      <vt:lpstr>DECEMBRE</vt:lpstr>
      <vt:lpstr>PARAMETRES</vt:lpstr>
      <vt:lpstr>A PROPOS</vt:lpstr>
      <vt:lpstr>'A PROPOS'!Zone_d_impression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dc:creator>
  <cp:lastModifiedBy>Michel Baumann</cp:lastModifiedBy>
  <cp:lastPrinted>2026-06-25T17:52:11Z</cp:lastPrinted>
  <dcterms:created xsi:type="dcterms:W3CDTF">2026-06-07T12:28:43Z</dcterms:created>
  <dcterms:modified xsi:type="dcterms:W3CDTF">2026-06-25T18:26:53Z</dcterms:modified>
</cp:coreProperties>
</file>